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18.06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доходов'!$A$1:$Z$67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3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3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0" i="2"/>
  <c r="Z10" i="2" s="1"/>
  <c r="N11" i="2"/>
  <c r="Z11" i="2" s="1"/>
  <c r="Q56" i="2"/>
  <c r="Q53" i="2"/>
  <c r="Q39" i="2"/>
  <c r="Q36" i="2"/>
  <c r="Q33" i="2"/>
  <c r="Q31" i="2"/>
  <c r="Q23" i="2" s="1"/>
  <c r="Q15" i="2"/>
  <c r="Q7" i="2" l="1"/>
  <c r="Q64" i="2" s="1"/>
  <c r="R39" i="2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Z56" i="2" l="1"/>
  <c r="V56" i="2"/>
  <c r="X56" i="2"/>
  <c r="S23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W53" i="2" l="1"/>
  <c r="X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U53" i="2" l="1"/>
  <c r="V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Z32" i="2" s="1"/>
  <c r="N15" i="2"/>
  <c r="Z15" i="2" s="1"/>
  <c r="N31" i="2" l="1"/>
  <c r="Y32" i="2"/>
  <c r="Y39" i="2"/>
  <c r="Y56" i="2"/>
  <c r="Y53" i="2"/>
  <c r="Y36" i="2"/>
  <c r="Y33" i="2"/>
  <c r="Y15" i="2"/>
  <c r="N23" i="2"/>
  <c r="Z23" i="2" s="1"/>
  <c r="Y31" i="2" l="1"/>
  <c r="Z31" i="2"/>
  <c r="Y23" i="2"/>
  <c r="N7" i="2"/>
  <c r="N64" i="2" l="1"/>
  <c r="Z64" i="2" s="1"/>
  <c r="Z7" i="2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O15" i="2"/>
  <c r="K15" i="2"/>
  <c r="O31" i="2"/>
  <c r="K31" i="2"/>
  <c r="O36" i="2"/>
  <c r="K36" i="2"/>
  <c r="O23" i="2" l="1"/>
  <c r="O7" i="2" s="1"/>
  <c r="V31" i="2"/>
  <c r="U31" i="2"/>
  <c r="U36" i="2"/>
  <c r="V36" i="2"/>
  <c r="U15" i="2"/>
  <c r="V15" i="2"/>
  <c r="K23" i="2"/>
  <c r="K7" i="2" s="1"/>
  <c r="V7" i="2" l="1"/>
  <c r="U7" i="2"/>
  <c r="O64" i="2"/>
  <c r="V64" i="2" s="1"/>
  <c r="V23" i="2"/>
  <c r="U23" i="2"/>
  <c r="U64" i="2"/>
  <c r="K64" i="2"/>
  <c r="Y7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<sst xmlns="http://schemas.openxmlformats.org/spreadsheetml/2006/main" count="148" uniqueCount="91">
  <si>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</si>
  <si>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</si>
  <si>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</si>
  <si>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</si>
  <si>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</si>
  <si>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</si>
  <si>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</si>
  <si>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</si>
  <si>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</si>
  <si>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</si>
  <si>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</si>
  <si>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</si>
  <si>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</si>
  <si>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</si>
  <si>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</si>
  <si>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</si>
  <si>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</si>
  <si>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</si>
  <si>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</si>
  <si>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</si>
  <si>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</si>
  <si>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</si>
  <si>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</si>
  <si>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</si>
  <si>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</si>
  <si>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</si>
  <si>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</si>
  <si>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</si>
  <si>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</si>
  <si>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</si>
  <si>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</si>
  <si>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</si>
  <si>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</si>
  <si>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</si>
  <si>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</si>
  <si>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</si>
  <si>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</si>
  <si>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</si>
  <si>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</si>
  <si>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</si>
  <si>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</si>
  <si>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</si>
  <si>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</si>
  <si>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</si>
  <si>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</si>
  <si>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</si>
  <si>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</si>
  <si>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</si>
  <si>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</si>
  <si>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</si>
  <si>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</si>
  <si>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</si>
  <si>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</si>
  <si>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</si>
  <si>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</si>
  <si>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</si>
  <si>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</si>
  <si>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</si>
  <si>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</si>
  <si>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</si>
  <si>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</si>
  <si>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</si>
  <si>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</si>
  <si>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</si>
  <si>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</si>
  <si>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</si>
  <si>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</si>
  <si>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</si>
  <si>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</si>
  <si>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</si>
  <si>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</si>
  <si>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</si>
  <si>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</si>
  <si>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</si>
  <si>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</si>
  <si>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</si>
  <si>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</si>
  <si>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</si>
  <si>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</si>
  <si>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</si>
  <si>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</si>
  <si>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</si>
  <si>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6 месяцев 2021 года</t>
  </si>
  <si>
    <t>откл.+- от плана за 6 месяцев 2021 года</t>
  </si>
  <si>
    <t>Исполнение с 01.01.2021 по 17.06.2021</t>
  </si>
  <si>
    <t>с 04.06.2021 по 10.06.2021 (неделя) П</t>
  </si>
  <si>
    <t>с 11.06.2021 по 17.06.2021 (неделя) Т</t>
  </si>
  <si>
    <t>Исполнено по 17.06.2020 год (в сопоставимых условиях 2021 года)</t>
  </si>
  <si>
    <t>Исполнено по 17.06.2020 год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</si>
  <si>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</si>
  <si>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17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</si>
</sst>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3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2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71" t="s">
        <v>43</v>
      </c>
      <c r="J4" s="66" t="s">
        <v>70</v>
      </c>
      <c r="K4" s="66" t="s">
        <v>71</v>
      </c>
      <c r="L4" s="63" t="s">
        <v>72</v>
      </c>
      <c r="M4" s="70" t="s">
        <v>88</v>
      </c>
      <c r="N4" s="63" t="s">
        <v>87</v>
      </c>
      <c r="O4" s="67" t="s">
        <v>77</v>
      </c>
      <c r="P4" s="68"/>
      <c r="Q4" s="63" t="s">
        <v>75</v>
      </c>
      <c r="R4" s="63"/>
      <c r="S4" s="63" t="s">
        <v>84</v>
      </c>
      <c r="T4" s="61" t="s">
        <v>68</v>
      </c>
      <c r="U4" s="65" t="s">
        <v>73</v>
      </c>
      <c r="V4" s="65"/>
      <c r="W4" s="63" t="s">
        <v>83</v>
      </c>
      <c r="X4" s="63"/>
      <c r="Y4" s="63" t="s">
        <v>74</v>
      </c>
      <c r="Z4" s="63"/>
      <c r="AA4" s="63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71"/>
      <c r="J5" s="66"/>
      <c r="K5" s="66"/>
      <c r="L5" s="63"/>
      <c r="M5" s="70"/>
      <c r="N5" s="63"/>
      <c r="O5" s="54" t="s">
        <v>76</v>
      </c>
      <c r="P5" s="55" t="s">
        <v>82</v>
      </c>
      <c r="Q5" s="56" t="s">
        <v>85</v>
      </c>
      <c r="R5" s="56" t="s">
        <v>86</v>
      </c>
      <c r="S5" s="63"/>
      <c r="T5" s="62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3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4" t="s">
        <v>8</v>
      </c>
      <c r="C7" s="64"/>
      <c r="D7" s="64"/>
      <c r="E7" s="64"/>
      <c r="F7" s="64"/>
      <c r="G7" s="64"/>
      <c r="H7" s="64"/>
      <c r="I7" s="64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133970263.16</v>
      </c>
      <c r="N7" s="17">
        <f t="shared" si="0"/>
        <v>129511263.72115722</v>
      </c>
      <c r="O7" s="17">
        <f t="shared" si="0"/>
        <v>352312492</v>
      </c>
      <c r="P7" s="17">
        <f t="shared" si="0"/>
        <v>144586894.91</v>
      </c>
      <c r="Q7" s="17">
        <f t="shared" ref="Q7" si="1">Q8+Q9+Q11+Q12+Q13+Q14+Q15+Q22+Q23+Q35+Q36+Q39+Q42+Q53+Q10</f>
        <v>3727763.86</v>
      </c>
      <c r="R7" s="17">
        <f t="shared" si="0"/>
        <v>11285928.170000002</v>
      </c>
      <c r="S7" s="17">
        <f t="shared" si="0"/>
        <v>143732589.48999998</v>
      </c>
      <c r="T7" s="17">
        <f>R7-Q7</f>
        <v>7558164.3100000024</v>
      </c>
      <c r="U7" s="17">
        <f>S7-O7</f>
        <v>-208579902.51000002</v>
      </c>
      <c r="V7" s="17">
        <f t="shared" ref="V7:V64" si="2">S7/O7*100</f>
        <v>40.796904098989479</v>
      </c>
      <c r="W7" s="17">
        <f>S7-P7</f>
        <v>-854305.42000001669</v>
      </c>
      <c r="X7" s="17">
        <f t="shared" ref="X7:X64" si="3">S7/P7*100</f>
        <v>99.409140489162738</v>
      </c>
      <c r="Y7" s="17">
        <f>S7-N7</f>
        <v>14221325.768842757</v>
      </c>
      <c r="Z7" s="17">
        <f t="shared" ref="Z7:Z64" si="4">S7/N7*100</f>
        <v>110.98076364960951</v>
      </c>
      <c r="AA7" s="17">
        <f>N7/L7*100</f>
        <v>37.45345164385688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4" t="s">
        <v>35</v>
      </c>
      <c r="C8" s="64"/>
      <c r="D8" s="64"/>
      <c r="E8" s="64"/>
      <c r="F8" s="64"/>
      <c r="G8" s="64"/>
      <c r="H8" s="64"/>
      <c r="I8" s="64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66388307.950000003</v>
      </c>
      <c r="N8" s="27">
        <f>M8/34.24*100*30.57/100</f>
        <v>59272505.082695685</v>
      </c>
      <c r="O8" s="17">
        <v>155881000</v>
      </c>
      <c r="P8" s="17">
        <v>66280834</v>
      </c>
      <c r="Q8" s="17">
        <v>2421704.15</v>
      </c>
      <c r="R8" s="17">
        <v>7492171.8600000003</v>
      </c>
      <c r="S8" s="17">
        <v>64419299.090000004</v>
      </c>
      <c r="T8" s="17">
        <f t="shared" ref="T8:T64" si="5">R8-Q8</f>
        <v>5070467.7100000009</v>
      </c>
      <c r="U8" s="17">
        <f t="shared" ref="U8:U64" si="6">S8-O8</f>
        <v>-91461700.909999996</v>
      </c>
      <c r="V8" s="17">
        <f t="shared" si="2"/>
        <v>41.325946773500299</v>
      </c>
      <c r="W8" s="17">
        <f t="shared" ref="W8:W64" si="7">S8-P8</f>
        <v>-1861534.9099999964</v>
      </c>
      <c r="X8" s="17">
        <f t="shared" si="3"/>
        <v>97.191443140259821</v>
      </c>
      <c r="Y8" s="17">
        <f t="shared" ref="Y8:Y64" si="8">S8-N8</f>
        <v>5146794.0073043182</v>
      </c>
      <c r="Z8" s="17">
        <f t="shared" si="4"/>
        <v>108.68327397352893</v>
      </c>
      <c r="AA8" s="17">
        <f>N8/L8*100</f>
        <v>40.354601423963636</v>
      </c>
      <c r="AB8" s="17">
        <v>255571677.94</v>
      </c>
    </row>
    <row r="9" spans="1:29" s="15" customFormat="1" ht="54" hidden="1" customHeight="1" x14ac:dyDescent="0.3">
      <c r="A9" s="14"/>
      <c r="B9" s="64" t="s">
        <v>34</v>
      </c>
      <c r="C9" s="64"/>
      <c r="D9" s="64"/>
      <c r="E9" s="64"/>
      <c r="F9" s="64"/>
      <c r="G9" s="64"/>
      <c r="H9" s="64"/>
      <c r="I9" s="64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7893925.1100000003</v>
      </c>
      <c r="N9" s="17">
        <f>M9</f>
        <v>7893925.1100000003</v>
      </c>
      <c r="O9" s="17">
        <v>25639600</v>
      </c>
      <c r="P9" s="17">
        <v>11905756</v>
      </c>
      <c r="Q9" s="17">
        <v>0</v>
      </c>
      <c r="R9" s="17">
        <v>0</v>
      </c>
      <c r="S9" s="17">
        <v>9822036.9399999995</v>
      </c>
      <c r="T9" s="17">
        <f t="shared" si="5"/>
        <v>0</v>
      </c>
      <c r="U9" s="17">
        <f t="shared" si="6"/>
        <v>-15817563.060000001</v>
      </c>
      <c r="V9" s="17">
        <f t="shared" si="2"/>
        <v>38.308073994914118</v>
      </c>
      <c r="W9" s="17">
        <f t="shared" si="7"/>
        <v>-2083719.0600000005</v>
      </c>
      <c r="X9" s="17">
        <f t="shared" si="3"/>
        <v>82.498221364523175</v>
      </c>
      <c r="Y9" s="17">
        <f t="shared" si="8"/>
        <v>1928111.8299999991</v>
      </c>
      <c r="Z9" s="17">
        <f t="shared" si="4"/>
        <v>124.42526123737193</v>
      </c>
      <c r="AA9" s="17">
        <f>N9/L9*100</f>
        <v>38.933227312819255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P10/117*108</f>
        <v>3454326.4615384615</v>
      </c>
      <c r="O10" s="17">
        <v>6893000</v>
      </c>
      <c r="P10" s="17">
        <v>3742187</v>
      </c>
      <c r="Q10" s="17">
        <v>42256.09</v>
      </c>
      <c r="R10" s="17">
        <v>125114.94</v>
      </c>
      <c r="S10" s="17">
        <v>4149957.59</v>
      </c>
      <c r="T10" s="17">
        <f t="shared" si="5"/>
        <v>82858.850000000006</v>
      </c>
      <c r="U10" s="17">
        <f t="shared" si="6"/>
        <v>-2743042.41</v>
      </c>
      <c r="V10" s="17">
        <f t="shared" si="2"/>
        <v>60.205390831278102</v>
      </c>
      <c r="W10" s="17">
        <f t="shared" si="7"/>
        <v>407770.58999999985</v>
      </c>
      <c r="X10" s="17">
        <f t="shared" si="3"/>
        <v>110.89658507177754</v>
      </c>
      <c r="Y10" s="17">
        <f t="shared" si="8"/>
        <v>695631.12846153835</v>
      </c>
      <c r="Z10" s="17">
        <f t="shared" si="4"/>
        <v>120.13796716109233</v>
      </c>
      <c r="AA10" s="17"/>
      <c r="AB10" s="30"/>
    </row>
    <row r="11" spans="1:29" s="15" customFormat="1" ht="57.75" hidden="1" customHeight="1" x14ac:dyDescent="0.3">
      <c r="A11" s="14"/>
      <c r="B11" s="64" t="s">
        <v>33</v>
      </c>
      <c r="C11" s="64"/>
      <c r="D11" s="64"/>
      <c r="E11" s="64"/>
      <c r="F11" s="64"/>
      <c r="G11" s="64"/>
      <c r="H11" s="64"/>
      <c r="I11" s="64"/>
      <c r="J11" s="17">
        <v>11347097.18</v>
      </c>
      <c r="K11" s="17">
        <v>11880184.26</v>
      </c>
      <c r="L11" s="27">
        <f>O11</f>
        <v>3200000</v>
      </c>
      <c r="M11" s="17">
        <v>5324029.75</v>
      </c>
      <c r="N11" s="27">
        <f>P11/117*108</f>
        <v>2436923.076923077</v>
      </c>
      <c r="O11" s="17">
        <v>3200000</v>
      </c>
      <c r="P11" s="17">
        <v>2640000</v>
      </c>
      <c r="Q11" s="17">
        <v>7759.92</v>
      </c>
      <c r="R11" s="17">
        <v>-6681.28</v>
      </c>
      <c r="S11" s="17">
        <v>2643809.12</v>
      </c>
      <c r="T11" s="17">
        <f t="shared" si="5"/>
        <v>-14441.2</v>
      </c>
      <c r="U11" s="17">
        <f t="shared" si="6"/>
        <v>-556190.87999999989</v>
      </c>
      <c r="V11" s="17">
        <f t="shared" si="2"/>
        <v>82.619035000000011</v>
      </c>
      <c r="W11" s="17">
        <f t="shared" si="7"/>
        <v>3809.1200000001118</v>
      </c>
      <c r="X11" s="17">
        <f t="shared" si="3"/>
        <v>100.14428484848486</v>
      </c>
      <c r="Y11" s="17">
        <f t="shared" si="8"/>
        <v>206886.04307692312</v>
      </c>
      <c r="Z11" s="17">
        <f t="shared" si="4"/>
        <v>108.48964191919193</v>
      </c>
      <c r="AA11" s="17">
        <f t="shared" ref="AA11:AA54" si="10">N11/L11*100</f>
        <v>76.15384615384616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4" t="s">
        <v>32</v>
      </c>
      <c r="C12" s="64"/>
      <c r="D12" s="64"/>
      <c r="E12" s="64"/>
      <c r="F12" s="64"/>
      <c r="G12" s="64"/>
      <c r="H12" s="64"/>
      <c r="I12" s="64"/>
      <c r="J12" s="17">
        <v>10983507.07</v>
      </c>
      <c r="K12" s="17">
        <v>11042346.74</v>
      </c>
      <c r="L12" s="17">
        <f t="shared" si="9"/>
        <v>11042346.74</v>
      </c>
      <c r="M12" s="17">
        <v>3461806.86</v>
      </c>
      <c r="N12" s="17">
        <f>M12</f>
        <v>3461806.86</v>
      </c>
      <c r="O12" s="17">
        <v>7502000</v>
      </c>
      <c r="P12" s="17">
        <v>7273742</v>
      </c>
      <c r="Q12" s="17">
        <v>1707</v>
      </c>
      <c r="R12" s="17">
        <v>13277.36</v>
      </c>
      <c r="S12" s="17">
        <v>7260682.3499999996</v>
      </c>
      <c r="T12" s="17">
        <f t="shared" si="5"/>
        <v>11570.36</v>
      </c>
      <c r="U12" s="17">
        <f t="shared" si="6"/>
        <v>-241317.65000000037</v>
      </c>
      <c r="V12" s="17">
        <f t="shared" si="2"/>
        <v>96.783289122900555</v>
      </c>
      <c r="W12" s="17">
        <f t="shared" si="7"/>
        <v>-13059.650000000373</v>
      </c>
      <c r="X12" s="17">
        <f t="shared" si="3"/>
        <v>99.820454863535161</v>
      </c>
      <c r="Y12" s="17">
        <f t="shared" si="8"/>
        <v>3798875.4899999998</v>
      </c>
      <c r="Z12" s="17">
        <f t="shared" si="4"/>
        <v>209.73678323579264</v>
      </c>
      <c r="AA12" s="17">
        <f t="shared" si="10"/>
        <v>31.350282159315707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4" t="s">
        <v>31</v>
      </c>
      <c r="C13" s="64"/>
      <c r="D13" s="64"/>
      <c r="E13" s="64"/>
      <c r="F13" s="64"/>
      <c r="G13" s="64"/>
      <c r="H13" s="64"/>
      <c r="I13" s="64"/>
      <c r="J13" s="17">
        <v>180406</v>
      </c>
      <c r="K13" s="17">
        <v>199821.72</v>
      </c>
      <c r="L13" s="27">
        <f>O13</f>
        <v>407460</v>
      </c>
      <c r="M13" s="17">
        <v>141824.35999999999</v>
      </c>
      <c r="N13" s="27">
        <f>P13</f>
        <v>407460</v>
      </c>
      <c r="O13" s="17">
        <v>407460</v>
      </c>
      <c r="P13" s="17">
        <v>407460</v>
      </c>
      <c r="Q13" s="17">
        <v>208839.25</v>
      </c>
      <c r="R13" s="17">
        <v>118875.67</v>
      </c>
      <c r="S13" s="17">
        <v>2233104.52</v>
      </c>
      <c r="T13" s="17">
        <f t="shared" si="5"/>
        <v>-89963.58</v>
      </c>
      <c r="U13" s="17">
        <f t="shared" si="6"/>
        <v>1825644.52</v>
      </c>
      <c r="V13" s="17">
        <f t="shared" si="2"/>
        <v>548.05490600304324</v>
      </c>
      <c r="W13" s="17">
        <f t="shared" si="7"/>
        <v>1825644.52</v>
      </c>
      <c r="X13" s="17">
        <f t="shared" si="3"/>
        <v>548.05490600304324</v>
      </c>
      <c r="Y13" s="17">
        <f t="shared" si="8"/>
        <v>1825644.52</v>
      </c>
      <c r="Z13" s="17">
        <f t="shared" si="4"/>
        <v>548.05490600304324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4" t="s">
        <v>30</v>
      </c>
      <c r="C14" s="64"/>
      <c r="D14" s="64"/>
      <c r="E14" s="64"/>
      <c r="F14" s="64"/>
      <c r="G14" s="64"/>
      <c r="H14" s="64"/>
      <c r="I14" s="64"/>
      <c r="J14" s="17">
        <v>11715305.130000001</v>
      </c>
      <c r="K14" s="17">
        <v>12135551.99</v>
      </c>
      <c r="L14" s="17">
        <f t="shared" si="9"/>
        <v>12135551.99</v>
      </c>
      <c r="M14" s="17">
        <v>1133483.46</v>
      </c>
      <c r="N14" s="17">
        <f t="shared" ref="N14" si="11">M14</f>
        <v>1133483.46</v>
      </c>
      <c r="O14" s="17">
        <v>11117000</v>
      </c>
      <c r="P14" s="17">
        <v>1318757</v>
      </c>
      <c r="Q14" s="17">
        <v>7293.29</v>
      </c>
      <c r="R14" s="17">
        <v>23117.43</v>
      </c>
      <c r="S14" s="17">
        <v>1354647.39</v>
      </c>
      <c r="T14" s="17">
        <f t="shared" si="5"/>
        <v>15824.14</v>
      </c>
      <c r="U14" s="17">
        <f t="shared" si="6"/>
        <v>-9762352.6099999994</v>
      </c>
      <c r="V14" s="17">
        <f t="shared" si="2"/>
        <v>12.185368264819644</v>
      </c>
      <c r="W14" s="17">
        <f t="shared" si="7"/>
        <v>35890.389999999898</v>
      </c>
      <c r="X14" s="17">
        <f t="shared" si="3"/>
        <v>102.72153171509231</v>
      </c>
      <c r="Y14" s="17">
        <f t="shared" si="8"/>
        <v>221163.92999999993</v>
      </c>
      <c r="Z14" s="17">
        <f t="shared" si="4"/>
        <v>119.51187977634892</v>
      </c>
      <c r="AA14" s="17">
        <f t="shared" si="10"/>
        <v>9.3401887358236255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4" t="s">
        <v>25</v>
      </c>
      <c r="C15" s="64"/>
      <c r="D15" s="64"/>
      <c r="E15" s="64"/>
      <c r="F15" s="64"/>
      <c r="G15" s="64"/>
      <c r="H15" s="64"/>
      <c r="I15" s="64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13547813.57</v>
      </c>
      <c r="N15" s="17">
        <f>N16+N21</f>
        <v>13547813.57</v>
      </c>
      <c r="O15" s="17">
        <f t="shared" ref="O15:S15" si="12">O16+O21</f>
        <v>57080420</v>
      </c>
      <c r="P15" s="17">
        <f t="shared" si="12"/>
        <v>16251697</v>
      </c>
      <c r="Q15" s="17">
        <f t="shared" ref="Q15" si="13">Q16+Q21</f>
        <v>144679.91999999998</v>
      </c>
      <c r="R15" s="17">
        <f t="shared" si="12"/>
        <v>107291.78</v>
      </c>
      <c r="S15" s="17">
        <f t="shared" si="12"/>
        <v>16254631.819999998</v>
      </c>
      <c r="T15" s="17">
        <f t="shared" si="5"/>
        <v>-37388.139999999985</v>
      </c>
      <c r="U15" s="17">
        <f t="shared" si="6"/>
        <v>-40825788.18</v>
      </c>
      <c r="V15" s="17">
        <f t="shared" si="2"/>
        <v>28.476720773953655</v>
      </c>
      <c r="W15" s="17">
        <f t="shared" si="7"/>
        <v>2934.8199999984354</v>
      </c>
      <c r="X15" s="17">
        <f t="shared" si="3"/>
        <v>100.01805854490149</v>
      </c>
      <c r="Y15" s="17">
        <f t="shared" si="8"/>
        <v>2706818.2499999981</v>
      </c>
      <c r="Z15" s="17">
        <f t="shared" si="4"/>
        <v>119.97974238436467</v>
      </c>
      <c r="AA15" s="17">
        <f t="shared" si="10"/>
        <v>22.932339323196036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10056051.029999999</v>
      </c>
      <c r="N16" s="18">
        <f>M16</f>
        <v>10056051.029999999</v>
      </c>
      <c r="O16" s="18">
        <v>18390732</v>
      </c>
      <c r="P16" s="18">
        <v>12174442</v>
      </c>
      <c r="Q16" s="18">
        <v>67497.09</v>
      </c>
      <c r="R16" s="18">
        <v>42991</v>
      </c>
      <c r="S16" s="18">
        <v>12608313.169999998</v>
      </c>
      <c r="T16" s="18">
        <f t="shared" si="5"/>
        <v>-24506.089999999997</v>
      </c>
      <c r="U16" s="18">
        <f t="shared" si="6"/>
        <v>-5782418.8300000019</v>
      </c>
      <c r="V16" s="17">
        <f t="shared" si="2"/>
        <v>68.557973494475348</v>
      </c>
      <c r="W16" s="18">
        <f t="shared" si="7"/>
        <v>433871.16999999806</v>
      </c>
      <c r="X16" s="17">
        <f t="shared" si="3"/>
        <v>103.56378690703029</v>
      </c>
      <c r="Y16" s="18">
        <f t="shared" si="8"/>
        <v>2552262.1399999987</v>
      </c>
      <c r="Z16" s="17">
        <f t="shared" si="4"/>
        <v>125.38036185761081</v>
      </c>
      <c r="AA16" s="18">
        <f t="shared" si="10"/>
        <v>45.07067153000289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3491762.54</v>
      </c>
      <c r="N21" s="18">
        <f>M21</f>
        <v>3491762.54</v>
      </c>
      <c r="O21" s="18">
        <v>38689688</v>
      </c>
      <c r="P21" s="18">
        <v>4077255</v>
      </c>
      <c r="Q21" s="18">
        <v>77182.83</v>
      </c>
      <c r="R21" s="18">
        <v>64300.78</v>
      </c>
      <c r="S21" s="18">
        <v>3646318.65</v>
      </c>
      <c r="T21" s="18">
        <f t="shared" si="5"/>
        <v>-12882.050000000003</v>
      </c>
      <c r="U21" s="18">
        <f t="shared" si="6"/>
        <v>-35043369.350000001</v>
      </c>
      <c r="V21" s="17">
        <f t="shared" si="2"/>
        <v>9.4245232734882745</v>
      </c>
      <c r="W21" s="18">
        <f t="shared" si="7"/>
        <v>-430936.35000000009</v>
      </c>
      <c r="X21" s="17">
        <f t="shared" si="3"/>
        <v>89.430723611841785</v>
      </c>
      <c r="Y21" s="18">
        <f t="shared" si="8"/>
        <v>154556.10999999987</v>
      </c>
      <c r="Z21" s="17">
        <f t="shared" si="4"/>
        <v>104.42630643491582</v>
      </c>
      <c r="AA21" s="18">
        <f t="shared" si="10"/>
        <v>9.497365940889523</v>
      </c>
      <c r="AB21" s="31">
        <v>33105554.100000001</v>
      </c>
    </row>
    <row r="22" spans="1:29" s="15" customFormat="1" ht="37.5" hidden="1" customHeight="1" x14ac:dyDescent="0.3">
      <c r="A22" s="14"/>
      <c r="B22" s="64" t="s">
        <v>24</v>
      </c>
      <c r="C22" s="64"/>
      <c r="D22" s="64"/>
      <c r="E22" s="64"/>
      <c r="F22" s="64"/>
      <c r="G22" s="64"/>
      <c r="H22" s="64"/>
      <c r="I22" s="64"/>
      <c r="J22" s="17">
        <v>6867000</v>
      </c>
      <c r="K22" s="17">
        <v>7183566.0899999999</v>
      </c>
      <c r="L22" s="17">
        <f>K22</f>
        <v>7183566.0899999999</v>
      </c>
      <c r="M22" s="17">
        <v>2955285.75</v>
      </c>
      <c r="N22" s="17">
        <f>M22</f>
        <v>2955285.75</v>
      </c>
      <c r="O22" s="17">
        <v>5939000</v>
      </c>
      <c r="P22" s="17">
        <v>3098712</v>
      </c>
      <c r="Q22" s="17">
        <v>135562.5</v>
      </c>
      <c r="R22" s="17">
        <v>87388.31</v>
      </c>
      <c r="S22" s="17">
        <v>3066041</v>
      </c>
      <c r="T22" s="17">
        <f t="shared" si="5"/>
        <v>-48174.19</v>
      </c>
      <c r="U22" s="17">
        <f t="shared" si="6"/>
        <v>-2872959</v>
      </c>
      <c r="V22" s="17">
        <f t="shared" si="2"/>
        <v>51.625543020710566</v>
      </c>
      <c r="W22" s="17">
        <f t="shared" si="7"/>
        <v>-32671</v>
      </c>
      <c r="X22" s="17">
        <f t="shared" si="3"/>
        <v>98.945658712394064</v>
      </c>
      <c r="Y22" s="17">
        <f t="shared" si="8"/>
        <v>110755.25</v>
      </c>
      <c r="Z22" s="17">
        <f t="shared" si="4"/>
        <v>103.74770020124112</v>
      </c>
      <c r="AA22" s="17">
        <f t="shared" si="10"/>
        <v>41.139535893098468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4" t="s">
        <v>18</v>
      </c>
      <c r="C23" s="64"/>
      <c r="D23" s="64"/>
      <c r="E23" s="64"/>
      <c r="F23" s="64"/>
      <c r="G23" s="64"/>
      <c r="H23" s="64"/>
      <c r="I23" s="64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10193200.499999998</v>
      </c>
      <c r="N23" s="17">
        <f>N24+N27+N31+N33</f>
        <v>10193200.499999998</v>
      </c>
      <c r="O23" s="17">
        <f t="shared" ref="O23:Q23" si="15">O24+O27+O31+O33</f>
        <v>42043990</v>
      </c>
      <c r="P23" s="17">
        <f t="shared" si="15"/>
        <v>13498517.91</v>
      </c>
      <c r="Q23" s="17">
        <f t="shared" si="15"/>
        <v>20834.16</v>
      </c>
      <c r="R23" s="17">
        <f t="shared" ref="R23:S23" si="16">R24+R27+R31+R33</f>
        <v>2717528.0999999996</v>
      </c>
      <c r="S23" s="17">
        <f t="shared" si="16"/>
        <v>15298743.59</v>
      </c>
      <c r="T23" s="17">
        <f t="shared" si="5"/>
        <v>2696693.9399999995</v>
      </c>
      <c r="U23" s="17">
        <f t="shared" si="6"/>
        <v>-26745246.41</v>
      </c>
      <c r="V23" s="17">
        <f t="shared" si="2"/>
        <v>36.387468434846454</v>
      </c>
      <c r="W23" s="17">
        <f t="shared" si="7"/>
        <v>1800225.6799999997</v>
      </c>
      <c r="X23" s="17">
        <f t="shared" si="3"/>
        <v>113.33646917389615</v>
      </c>
      <c r="Y23" s="17">
        <f t="shared" si="8"/>
        <v>5105543.0900000017</v>
      </c>
      <c r="Z23" s="17">
        <f t="shared" si="4"/>
        <v>150.08773338658455</v>
      </c>
      <c r="AA23" s="17">
        <f t="shared" si="10"/>
        <v>25.838526893587638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9823638.7899999991</v>
      </c>
      <c r="N24" s="18">
        <f>M24</f>
        <v>9823638.7899999991</v>
      </c>
      <c r="O24" s="39">
        <v>41197224.380000003</v>
      </c>
      <c r="P24" s="39">
        <v>13055780.59</v>
      </c>
      <c r="Q24" s="18">
        <v>5344.46</v>
      </c>
      <c r="R24" s="18">
        <v>2668135.09</v>
      </c>
      <c r="S24" s="18">
        <v>14594627.5</v>
      </c>
      <c r="T24" s="18">
        <f t="shared" si="5"/>
        <v>2662790.63</v>
      </c>
      <c r="U24" s="18">
        <f t="shared" si="6"/>
        <v>-26602596.880000003</v>
      </c>
      <c r="V24" s="17">
        <f t="shared" si="2"/>
        <v>35.426239800478513</v>
      </c>
      <c r="W24" s="18">
        <f t="shared" si="7"/>
        <v>1538846.9100000001</v>
      </c>
      <c r="X24" s="17">
        <f t="shared" si="3"/>
        <v>111.7867093383805</v>
      </c>
      <c r="Y24" s="18">
        <f t="shared" si="8"/>
        <v>4770988.7100000009</v>
      </c>
      <c r="Z24" s="17">
        <f t="shared" si="4"/>
        <v>148.56641018658627</v>
      </c>
      <c r="AA24" s="18">
        <f t="shared" si="10"/>
        <v>25.557704412380605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332966.17</v>
      </c>
      <c r="N27" s="18">
        <f>M27</f>
        <v>332966.17</v>
      </c>
      <c r="O27" s="18">
        <v>811765.62</v>
      </c>
      <c r="P27" s="18">
        <v>407737.32</v>
      </c>
      <c r="Q27" s="18">
        <v>15171.2</v>
      </c>
      <c r="R27" s="18">
        <v>48553.4</v>
      </c>
      <c r="S27" s="18">
        <v>533234.25</v>
      </c>
      <c r="T27" s="18">
        <f t="shared" si="5"/>
        <v>33382.199999999997</v>
      </c>
      <c r="U27" s="18">
        <f t="shared" si="6"/>
        <v>-278531.37</v>
      </c>
      <c r="V27" s="17">
        <f t="shared" si="2"/>
        <v>65.688203203284218</v>
      </c>
      <c r="W27" s="18">
        <f t="shared" si="7"/>
        <v>125496.93</v>
      </c>
      <c r="X27" s="17">
        <f t="shared" si="3"/>
        <v>130.77886762977693</v>
      </c>
      <c r="Y27" s="18">
        <f t="shared" si="8"/>
        <v>200268.08000000002</v>
      </c>
      <c r="Z27" s="17">
        <f t="shared" si="4"/>
        <v>160.14667496100282</v>
      </c>
      <c r="AA27" s="18">
        <f t="shared" si="10"/>
        <v>35.444502831505133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4" t="s">
        <v>17</v>
      </c>
      <c r="C31" s="64"/>
      <c r="D31" s="64"/>
      <c r="E31" s="64"/>
      <c r="F31" s="64"/>
      <c r="G31" s="64"/>
      <c r="H31" s="64"/>
      <c r="I31" s="64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13500</v>
      </c>
      <c r="N31" s="17">
        <f>N32</f>
        <v>13500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132382.54999999999</v>
      </c>
      <c r="Z31" s="17">
        <f t="shared" si="4"/>
        <v>1080.6114814814814</v>
      </c>
      <c r="AA31" s="17">
        <f t="shared" si="10"/>
        <v>100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13500</v>
      </c>
      <c r="N32" s="18">
        <f>M32</f>
        <v>13500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132382.54999999999</v>
      </c>
      <c r="Z32" s="17">
        <f t="shared" si="4"/>
        <v>1080.6114814814814</v>
      </c>
      <c r="AA32" s="18">
        <f t="shared" si="10"/>
        <v>100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23095.54</v>
      </c>
      <c r="N33" s="17">
        <f>N34</f>
        <v>23095.54</v>
      </c>
      <c r="O33" s="17">
        <f t="shared" ref="O33:P33" si="20">O34</f>
        <v>0</v>
      </c>
      <c r="P33" s="17">
        <f t="shared" si="20"/>
        <v>0</v>
      </c>
      <c r="Q33" s="17">
        <f>Q34</f>
        <v>318.5</v>
      </c>
      <c r="R33" s="17">
        <f>R34</f>
        <v>839.61</v>
      </c>
      <c r="S33" s="17">
        <f t="shared" ref="S33" si="21">S34</f>
        <v>24999.29</v>
      </c>
      <c r="T33" s="17">
        <f t="shared" si="5"/>
        <v>521.11</v>
      </c>
      <c r="U33" s="17">
        <f t="shared" si="6"/>
        <v>24999.29</v>
      </c>
      <c r="V33" s="17">
        <v>0</v>
      </c>
      <c r="W33" s="17">
        <f t="shared" si="7"/>
        <v>24999.29</v>
      </c>
      <c r="X33" s="17">
        <v>0</v>
      </c>
      <c r="Y33" s="17">
        <f t="shared" si="8"/>
        <v>1903.75</v>
      </c>
      <c r="Z33" s="17">
        <f t="shared" si="4"/>
        <v>108.24293348412724</v>
      </c>
      <c r="AA33" s="17">
        <f t="shared" si="10"/>
        <v>38.735177998195368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23095.54</v>
      </c>
      <c r="N34" s="18">
        <f>M34</f>
        <v>23095.54</v>
      </c>
      <c r="O34" s="18">
        <v>0</v>
      </c>
      <c r="P34" s="18">
        <v>0</v>
      </c>
      <c r="Q34" s="18">
        <v>318.5</v>
      </c>
      <c r="R34" s="18">
        <v>839.61</v>
      </c>
      <c r="S34" s="18">
        <v>24999.29</v>
      </c>
      <c r="T34" s="18">
        <f t="shared" si="5"/>
        <v>521.11</v>
      </c>
      <c r="U34" s="18">
        <f t="shared" si="6"/>
        <v>24999.29</v>
      </c>
      <c r="V34" s="17">
        <v>0</v>
      </c>
      <c r="W34" s="18">
        <f t="shared" si="7"/>
        <v>24999.29</v>
      </c>
      <c r="X34" s="17">
        <v>0</v>
      </c>
      <c r="Y34" s="18">
        <f t="shared" si="8"/>
        <v>1903.75</v>
      </c>
      <c r="Z34" s="17">
        <f t="shared" si="4"/>
        <v>108.24293348412724</v>
      </c>
      <c r="AA34" s="18">
        <f t="shared" si="10"/>
        <v>38.735177998195368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4" t="s">
        <v>15</v>
      </c>
      <c r="C35" s="64"/>
      <c r="D35" s="64"/>
      <c r="E35" s="64"/>
      <c r="F35" s="64"/>
      <c r="G35" s="64"/>
      <c r="H35" s="64"/>
      <c r="I35" s="64"/>
      <c r="J35" s="17">
        <v>85000</v>
      </c>
      <c r="K35" s="17">
        <v>94365.83</v>
      </c>
      <c r="L35" s="17">
        <f>K35</f>
        <v>94365.83</v>
      </c>
      <c r="M35" s="17">
        <v>-59901.89</v>
      </c>
      <c r="N35" s="17">
        <f>M35</f>
        <v>-59901.89</v>
      </c>
      <c r="O35" s="17">
        <v>1057860</v>
      </c>
      <c r="P35" s="17">
        <v>483400</v>
      </c>
      <c r="Q35" s="17">
        <v>7.95</v>
      </c>
      <c r="R35" s="17">
        <v>0</v>
      </c>
      <c r="S35" s="17">
        <v>424315.42</v>
      </c>
      <c r="T35" s="17">
        <f t="shared" si="5"/>
        <v>-7.95</v>
      </c>
      <c r="U35" s="17">
        <f t="shared" si="6"/>
        <v>-633544.58000000007</v>
      </c>
      <c r="V35" s="17">
        <f t="shared" si="2"/>
        <v>40.110734879851776</v>
      </c>
      <c r="W35" s="17">
        <f t="shared" si="7"/>
        <v>-59084.580000000016</v>
      </c>
      <c r="X35" s="17">
        <f t="shared" si="3"/>
        <v>87.777290028961517</v>
      </c>
      <c r="Y35" s="17">
        <f t="shared" si="8"/>
        <v>484217.31</v>
      </c>
      <c r="Z35" s="17">
        <f>S35/N35*-100</f>
        <v>708.35063801826618</v>
      </c>
      <c r="AA35" s="17">
        <f t="shared" si="10"/>
        <v>-63.478369235982981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4" t="s">
        <v>13</v>
      </c>
      <c r="C36" s="64"/>
      <c r="D36" s="64"/>
      <c r="E36" s="64"/>
      <c r="F36" s="64"/>
      <c r="G36" s="64"/>
      <c r="H36" s="64"/>
      <c r="I36" s="64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10436083.860000001</v>
      </c>
      <c r="N36" s="17">
        <f>N37+N38</f>
        <v>10436083.860000001</v>
      </c>
      <c r="O36" s="17">
        <f t="shared" ref="O36:R36" si="23">O37+O38</f>
        <v>30293470</v>
      </c>
      <c r="P36" s="17">
        <f t="shared" ref="P36:Q36" si="24">P37+P38</f>
        <v>12599850</v>
      </c>
      <c r="Q36" s="17">
        <f t="shared" si="24"/>
        <v>518849.52</v>
      </c>
      <c r="R36" s="17">
        <f t="shared" si="23"/>
        <v>390900.71</v>
      </c>
      <c r="S36" s="17">
        <f>S37+S38</f>
        <v>12629406.960000001</v>
      </c>
      <c r="T36" s="17">
        <f t="shared" si="5"/>
        <v>-127948.81</v>
      </c>
      <c r="U36" s="17">
        <f t="shared" si="6"/>
        <v>-17664063.039999999</v>
      </c>
      <c r="V36" s="17">
        <f t="shared" si="2"/>
        <v>41.690195807875426</v>
      </c>
      <c r="W36" s="17">
        <f t="shared" si="7"/>
        <v>29556.960000000894</v>
      </c>
      <c r="X36" s="17">
        <f t="shared" si="3"/>
        <v>100.23458184026002</v>
      </c>
      <c r="Y36" s="17">
        <f t="shared" si="8"/>
        <v>2193323.0999999996</v>
      </c>
      <c r="Z36" s="17">
        <f t="shared" si="4"/>
        <v>121.01672552102316</v>
      </c>
      <c r="AA36" s="17">
        <f t="shared" si="10"/>
        <v>38.831069420241306</v>
      </c>
      <c r="AB36" s="17">
        <f>AB37+AB38</f>
        <v>43485252</v>
      </c>
    </row>
    <row r="37" spans="1:29" s="5" customFormat="1" ht="36" hidden="1" customHeight="1" x14ac:dyDescent="0.3">
      <c r="A37" s="9"/>
      <c r="B37" s="69" t="s">
        <v>14</v>
      </c>
      <c r="C37" s="69"/>
      <c r="D37" s="69"/>
      <c r="E37" s="69"/>
      <c r="F37" s="69"/>
      <c r="G37" s="69"/>
      <c r="H37" s="69"/>
      <c r="I37" s="69"/>
      <c r="J37" s="18">
        <v>25011552.5</v>
      </c>
      <c r="K37" s="18">
        <v>25635946.170000002</v>
      </c>
      <c r="L37" s="18">
        <f>K37</f>
        <v>25635946.170000002</v>
      </c>
      <c r="M37" s="18">
        <v>9811636.3800000008</v>
      </c>
      <c r="N37" s="18">
        <f>M37</f>
        <v>9811636.3800000008</v>
      </c>
      <c r="O37" s="18">
        <v>30293470</v>
      </c>
      <c r="P37" s="18">
        <v>12599850</v>
      </c>
      <c r="Q37" s="18">
        <v>475769.52</v>
      </c>
      <c r="R37" s="18">
        <v>390900.71</v>
      </c>
      <c r="S37" s="18">
        <v>12421645.630000001</v>
      </c>
      <c r="T37" s="18">
        <f t="shared" si="5"/>
        <v>-84868.81</v>
      </c>
      <c r="U37" s="18">
        <f t="shared" si="6"/>
        <v>-17871824.369999997</v>
      </c>
      <c r="V37" s="17">
        <f t="shared" si="2"/>
        <v>41.004367046759583</v>
      </c>
      <c r="W37" s="18">
        <f t="shared" si="7"/>
        <v>-178204.36999999918</v>
      </c>
      <c r="X37" s="17">
        <f t="shared" si="3"/>
        <v>98.585662765826584</v>
      </c>
      <c r="Y37" s="18">
        <f t="shared" si="8"/>
        <v>2610009.25</v>
      </c>
      <c r="Z37" s="17">
        <f t="shared" si="4"/>
        <v>126.60116160970082</v>
      </c>
      <c r="AA37" s="18">
        <f t="shared" si="10"/>
        <v>38.272963732003348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9" t="s">
        <v>12</v>
      </c>
      <c r="C38" s="69"/>
      <c r="D38" s="69"/>
      <c r="E38" s="69"/>
      <c r="F38" s="69"/>
      <c r="G38" s="69"/>
      <c r="H38" s="69"/>
      <c r="I38" s="69"/>
      <c r="J38" s="18">
        <v>43290.09</v>
      </c>
      <c r="K38" s="18">
        <v>1239656.32</v>
      </c>
      <c r="L38" s="18">
        <f>K38</f>
        <v>1239656.32</v>
      </c>
      <c r="M38" s="18">
        <v>624447.48</v>
      </c>
      <c r="N38" s="18">
        <f>M38</f>
        <v>624447.48</v>
      </c>
      <c r="O38" s="18">
        <v>0</v>
      </c>
      <c r="P38" s="18">
        <v>0</v>
      </c>
      <c r="Q38" s="18">
        <v>43080</v>
      </c>
      <c r="R38" s="18">
        <v>0</v>
      </c>
      <c r="S38" s="18">
        <v>207761.33</v>
      </c>
      <c r="T38" s="18">
        <f t="shared" si="5"/>
        <v>-43080</v>
      </c>
      <c r="U38" s="18">
        <f t="shared" si="6"/>
        <v>207761.33</v>
      </c>
      <c r="V38" s="17">
        <v>0</v>
      </c>
      <c r="W38" s="18">
        <f t="shared" si="7"/>
        <v>207761.33</v>
      </c>
      <c r="X38" s="17">
        <v>0</v>
      </c>
      <c r="Y38" s="18">
        <f t="shared" si="8"/>
        <v>-416686.15</v>
      </c>
      <c r="Z38" s="17">
        <f t="shared" si="4"/>
        <v>33.271225628134488</v>
      </c>
      <c r="AA38" s="18">
        <f t="shared" si="10"/>
        <v>50.37262908480956</v>
      </c>
      <c r="AB38" s="18">
        <v>0</v>
      </c>
    </row>
    <row r="39" spans="1:29" s="15" customFormat="1" ht="60" hidden="1" customHeight="1" x14ac:dyDescent="0.3">
      <c r="A39" s="14"/>
      <c r="B39" s="64" t="s">
        <v>11</v>
      </c>
      <c r="C39" s="64"/>
      <c r="D39" s="64"/>
      <c r="E39" s="64"/>
      <c r="F39" s="64"/>
      <c r="G39" s="64"/>
      <c r="H39" s="64"/>
      <c r="I39" s="64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3198289.13</v>
      </c>
      <c r="N39" s="17">
        <f>N40+N41</f>
        <v>3198289.13</v>
      </c>
      <c r="O39" s="17">
        <f t="shared" ref="O39:S39" si="26">O40+O41</f>
        <v>132000</v>
      </c>
      <c r="P39" s="17">
        <f t="shared" si="26"/>
        <v>132000</v>
      </c>
      <c r="Q39" s="17">
        <f t="shared" si="26"/>
        <v>0</v>
      </c>
      <c r="R39" s="17">
        <f t="shared" ref="R39" si="27">R40+R41</f>
        <v>0</v>
      </c>
      <c r="S39" s="17">
        <f t="shared" si="26"/>
        <v>831797.82</v>
      </c>
      <c r="T39" s="17">
        <f t="shared" si="5"/>
        <v>0</v>
      </c>
      <c r="U39" s="17">
        <f t="shared" si="6"/>
        <v>699797.82</v>
      </c>
      <c r="V39" s="17">
        <f t="shared" si="2"/>
        <v>630.14986363636365</v>
      </c>
      <c r="W39" s="17">
        <f t="shared" si="7"/>
        <v>699797.82</v>
      </c>
      <c r="X39" s="17">
        <f t="shared" si="3"/>
        <v>630.14986363636365</v>
      </c>
      <c r="Y39" s="17">
        <f t="shared" si="8"/>
        <v>-2366491.31</v>
      </c>
      <c r="Z39" s="17">
        <f t="shared" si="4"/>
        <v>26.00758674998217</v>
      </c>
      <c r="AA39" s="17">
        <f t="shared" si="10"/>
        <v>74.541173025492228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9" t="s">
        <v>47</v>
      </c>
      <c r="C40" s="69"/>
      <c r="D40" s="69"/>
      <c r="E40" s="69"/>
      <c r="F40" s="69"/>
      <c r="G40" s="69"/>
      <c r="H40" s="69"/>
      <c r="I40" s="6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9" t="s">
        <v>10</v>
      </c>
      <c r="C41" s="69"/>
      <c r="D41" s="69"/>
      <c r="E41" s="69"/>
      <c r="F41" s="69"/>
      <c r="G41" s="69"/>
      <c r="H41" s="69"/>
      <c r="I41" s="69"/>
      <c r="J41" s="18">
        <v>4127104.29</v>
      </c>
      <c r="K41" s="18">
        <v>4127104.29</v>
      </c>
      <c r="L41" s="18">
        <f t="shared" si="28"/>
        <v>4127104.29</v>
      </c>
      <c r="M41" s="18">
        <v>3198289.13</v>
      </c>
      <c r="N41" s="18">
        <f>M41</f>
        <v>3198289.13</v>
      </c>
      <c r="O41" s="18">
        <v>132000</v>
      </c>
      <c r="P41" s="18">
        <v>132000</v>
      </c>
      <c r="Q41" s="18">
        <v>0</v>
      </c>
      <c r="R41" s="18">
        <v>0</v>
      </c>
      <c r="S41" s="18">
        <v>753797.82</v>
      </c>
      <c r="T41" s="18">
        <f t="shared" si="5"/>
        <v>0</v>
      </c>
      <c r="U41" s="18">
        <f t="shared" si="6"/>
        <v>621797.81999999995</v>
      </c>
      <c r="V41" s="17">
        <f t="shared" si="2"/>
        <v>571.05895454545453</v>
      </c>
      <c r="W41" s="18">
        <f t="shared" si="7"/>
        <v>621797.81999999995</v>
      </c>
      <c r="X41" s="17">
        <f t="shared" si="3"/>
        <v>571.05895454545453</v>
      </c>
      <c r="Y41" s="18">
        <f t="shared" si="8"/>
        <v>-2444491.31</v>
      </c>
      <c r="Z41" s="17">
        <f t="shared" si="4"/>
        <v>23.568782851098895</v>
      </c>
      <c r="AA41" s="18">
        <f t="shared" si="10"/>
        <v>77.49474947239581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4" t="s">
        <v>9</v>
      </c>
      <c r="C42" s="64"/>
      <c r="D42" s="64"/>
      <c r="E42" s="64"/>
      <c r="F42" s="64"/>
      <c r="G42" s="64"/>
      <c r="H42" s="64"/>
      <c r="I42" s="64"/>
      <c r="J42" s="17">
        <v>2200000</v>
      </c>
      <c r="K42" s="17">
        <v>2338187.02</v>
      </c>
      <c r="L42" s="17">
        <f t="shared" si="28"/>
        <v>2338187.02</v>
      </c>
      <c r="M42" s="17">
        <v>964601.92</v>
      </c>
      <c r="N42" s="17">
        <f>M42</f>
        <v>964601.92</v>
      </c>
      <c r="O42" s="17">
        <v>770140</v>
      </c>
      <c r="P42" s="17">
        <v>598430</v>
      </c>
      <c r="Q42" s="17">
        <v>211538.32</v>
      </c>
      <c r="R42" s="17">
        <v>5483.89</v>
      </c>
      <c r="S42" s="17">
        <v>895151.69</v>
      </c>
      <c r="T42" s="17">
        <f t="shared" si="5"/>
        <v>-206054.43</v>
      </c>
      <c r="U42" s="17">
        <f t="shared" si="6"/>
        <v>125011.68999999994</v>
      </c>
      <c r="V42" s="17">
        <f t="shared" si="2"/>
        <v>116.23233308229672</v>
      </c>
      <c r="W42" s="17">
        <f t="shared" si="7"/>
        <v>296721.68999999994</v>
      </c>
      <c r="X42" s="17">
        <f t="shared" si="3"/>
        <v>149.58335812041508</v>
      </c>
      <c r="Y42" s="17">
        <f t="shared" si="8"/>
        <v>-69450.230000000098</v>
      </c>
      <c r="Z42" s="17">
        <f t="shared" si="4"/>
        <v>92.800114890917897</v>
      </c>
      <c r="AA42" s="17">
        <f t="shared" si="10"/>
        <v>41.254267162940629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266534.32</v>
      </c>
      <c r="N52" s="18">
        <f>M52</f>
        <v>266534.32</v>
      </c>
      <c r="O52" s="35">
        <v>227910</v>
      </c>
      <c r="P52" s="53">
        <v>46200</v>
      </c>
      <c r="Q52" s="53">
        <v>9472.0300000000007</v>
      </c>
      <c r="R52" s="53">
        <v>1100</v>
      </c>
      <c r="S52" s="53">
        <v>77285.759999999995</v>
      </c>
      <c r="T52" s="35">
        <f t="shared" si="5"/>
        <v>-8372.0300000000007</v>
      </c>
      <c r="U52" s="18">
        <f t="shared" si="6"/>
        <v>-150624.24</v>
      </c>
      <c r="V52" s="17">
        <f t="shared" si="2"/>
        <v>33.910648940371196</v>
      </c>
      <c r="W52" s="18">
        <f t="shared" si="7"/>
        <v>31085.759999999995</v>
      </c>
      <c r="X52" s="17">
        <f t="shared" si="3"/>
        <v>167.28519480519481</v>
      </c>
      <c r="Y52" s="18">
        <f t="shared" si="8"/>
        <v>-189248.56</v>
      </c>
      <c r="Z52" s="17">
        <f t="shared" si="4"/>
        <v>28.996550988255471</v>
      </c>
      <c r="AA52" s="18">
        <f t="shared" si="10"/>
        <v>103.8974091985353</v>
      </c>
      <c r="AB52" s="35"/>
    </row>
    <row r="53" spans="1:28" s="15" customFormat="1" ht="36.75" hidden="1" customHeight="1" x14ac:dyDescent="0.3">
      <c r="A53" s="14"/>
      <c r="B53" s="64" t="s">
        <v>7</v>
      </c>
      <c r="C53" s="64"/>
      <c r="D53" s="64"/>
      <c r="E53" s="64"/>
      <c r="F53" s="64"/>
      <c r="G53" s="64"/>
      <c r="H53" s="64"/>
      <c r="I53" s="64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8391512.8300000001</v>
      </c>
      <c r="N53" s="17">
        <f t="shared" si="29"/>
        <v>10215460.83</v>
      </c>
      <c r="O53" s="17">
        <f t="shared" si="29"/>
        <v>4355552</v>
      </c>
      <c r="P53" s="17">
        <f t="shared" si="29"/>
        <v>4355552</v>
      </c>
      <c r="Q53" s="17">
        <f t="shared" si="29"/>
        <v>6731.79</v>
      </c>
      <c r="R53" s="17">
        <f t="shared" ref="R53:S53" si="30">R54+R55</f>
        <v>211459.4</v>
      </c>
      <c r="S53" s="17">
        <f t="shared" si="30"/>
        <v>2448964.19</v>
      </c>
      <c r="T53" s="17">
        <f t="shared" si="5"/>
        <v>204727.61</v>
      </c>
      <c r="U53" s="17">
        <f t="shared" si="6"/>
        <v>-1906587.81</v>
      </c>
      <c r="V53" s="17">
        <f t="shared" si="2"/>
        <v>56.226264546950645</v>
      </c>
      <c r="W53" s="17">
        <f t="shared" si="7"/>
        <v>-1906587.81</v>
      </c>
      <c r="X53" s="17">
        <f t="shared" si="3"/>
        <v>56.226264546950645</v>
      </c>
      <c r="Y53" s="17">
        <f t="shared" si="8"/>
        <v>-7766496.6400000006</v>
      </c>
      <c r="Z53" s="17">
        <f t="shared" si="4"/>
        <v>23.973115170762195</v>
      </c>
      <c r="AA53" s="17">
        <f t="shared" si="10"/>
        <v>180.79775638530728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8391512.8300000001</v>
      </c>
      <c r="N54" s="18">
        <f>M54</f>
        <v>8391512.8300000001</v>
      </c>
      <c r="O54" s="18">
        <v>0</v>
      </c>
      <c r="P54" s="18">
        <v>0</v>
      </c>
      <c r="Q54" s="18">
        <v>6731.79</v>
      </c>
      <c r="R54" s="18">
        <v>211459.4</v>
      </c>
      <c r="S54" s="18">
        <v>625016.18999999994</v>
      </c>
      <c r="T54" s="35">
        <f t="shared" si="5"/>
        <v>204727.61</v>
      </c>
      <c r="U54" s="18">
        <f t="shared" si="6"/>
        <v>625016.18999999994</v>
      </c>
      <c r="V54" s="17">
        <v>0</v>
      </c>
      <c r="W54" s="17">
        <f t="shared" si="7"/>
        <v>625016.18999999994</v>
      </c>
      <c r="X54" s="17">
        <v>0</v>
      </c>
      <c r="Y54" s="18">
        <f t="shared" si="8"/>
        <v>-7766496.6400000006</v>
      </c>
      <c r="Z54" s="17">
        <f t="shared" si="4"/>
        <v>7.4481944157380253</v>
      </c>
      <c r="AA54" s="18">
        <f t="shared" si="10"/>
        <v>648.16225138170773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1823948</v>
      </c>
      <c r="O55" s="18">
        <f>5544443-1188891</f>
        <v>4355552</v>
      </c>
      <c r="P55" s="18">
        <f>5544443-1188891</f>
        <v>4355552</v>
      </c>
      <c r="Q55" s="18">
        <v>0</v>
      </c>
      <c r="R55" s="18">
        <v>0</v>
      </c>
      <c r="S55" s="18">
        <v>1823948</v>
      </c>
      <c r="T55" s="35">
        <f t="shared" si="5"/>
        <v>0</v>
      </c>
      <c r="U55" s="18">
        <f t="shared" si="6"/>
        <v>-2531604</v>
      </c>
      <c r="V55" s="17">
        <f t="shared" si="2"/>
        <v>41.87639132766639</v>
      </c>
      <c r="W55" s="17">
        <f t="shared" si="7"/>
        <v>-2531604</v>
      </c>
      <c r="X55" s="17">
        <f t="shared" si="3"/>
        <v>41.87639132766639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4" t="s">
        <v>1</v>
      </c>
      <c r="C56" s="64"/>
      <c r="D56" s="64"/>
      <c r="E56" s="64"/>
      <c r="F56" s="64"/>
      <c r="G56" s="64"/>
      <c r="H56" s="64"/>
      <c r="I56" s="64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712258834.3499999</v>
      </c>
      <c r="N56" s="17">
        <f t="shared" ref="N56" si="33">N57+N58+N59+N60+N61+N62+N63</f>
        <v>708528065.94999993</v>
      </c>
      <c r="O56" s="17">
        <f t="shared" si="31"/>
        <v>1719678232.8699999</v>
      </c>
      <c r="P56" s="17">
        <f t="shared" si="31"/>
        <v>955845225.83000004</v>
      </c>
      <c r="Q56" s="17">
        <f t="shared" ref="Q56" si="34">Q57+Q58+Q59+Q60+Q61+Q62+Q63</f>
        <v>85915622.189999998</v>
      </c>
      <c r="R56" s="17">
        <f t="shared" si="31"/>
        <v>39044316.689999998</v>
      </c>
      <c r="S56" s="17">
        <f t="shared" si="31"/>
        <v>890831543.5</v>
      </c>
      <c r="T56" s="17">
        <f t="shared" si="5"/>
        <v>-46871305.5</v>
      </c>
      <c r="U56" s="17">
        <f t="shared" si="6"/>
        <v>-828846689.36999989</v>
      </c>
      <c r="V56" s="17">
        <f t="shared" si="2"/>
        <v>51.802222443280932</v>
      </c>
      <c r="W56" s="17">
        <f t="shared" si="7"/>
        <v>-65013682.330000043</v>
      </c>
      <c r="X56" s="17">
        <f t="shared" si="3"/>
        <v>93.198304435370687</v>
      </c>
      <c r="Y56" s="17">
        <f t="shared" si="8"/>
        <v>182303477.55000007</v>
      </c>
      <c r="Z56" s="17">
        <f t="shared" si="4"/>
        <v>125.72988796224553</v>
      </c>
      <c r="AA56" s="17">
        <f t="shared" ref="AA56:AA64" si="35">N56/L56*100</f>
        <v>41.048728221644268</v>
      </c>
      <c r="AB56" s="30"/>
    </row>
    <row r="57" spans="1:28" s="15" customFormat="1" ht="54.75" customHeight="1" x14ac:dyDescent="0.3">
      <c r="A57" s="14"/>
      <c r="B57" s="64" t="s">
        <v>6</v>
      </c>
      <c r="C57" s="64"/>
      <c r="D57" s="64"/>
      <c r="E57" s="64"/>
      <c r="F57" s="64"/>
      <c r="G57" s="64"/>
      <c r="H57" s="64"/>
      <c r="I57" s="64"/>
      <c r="J57" s="17">
        <v>426424900</v>
      </c>
      <c r="K57" s="17">
        <v>426424900</v>
      </c>
      <c r="L57" s="17">
        <f t="shared" ref="L57:L63" si="36">K57</f>
        <v>426424900</v>
      </c>
      <c r="M57" s="17">
        <v>201489000</v>
      </c>
      <c r="N57" s="17">
        <f>M57</f>
        <v>201489000</v>
      </c>
      <c r="O57" s="17">
        <v>436509000</v>
      </c>
      <c r="P57" s="17">
        <v>218254500</v>
      </c>
      <c r="Q57" s="17">
        <v>0</v>
      </c>
      <c r="R57" s="17">
        <v>14354954</v>
      </c>
      <c r="S57" s="17">
        <v>218254500</v>
      </c>
      <c r="T57" s="17">
        <f t="shared" si="5"/>
        <v>14354954</v>
      </c>
      <c r="U57" s="17">
        <f t="shared" si="6"/>
        <v>-218254500</v>
      </c>
      <c r="V57" s="17">
        <f t="shared" si="2"/>
        <v>50</v>
      </c>
      <c r="W57" s="17">
        <f t="shared" si="7"/>
        <v>0</v>
      </c>
      <c r="X57" s="17">
        <f t="shared" si="3"/>
        <v>100</v>
      </c>
      <c r="Y57" s="17">
        <f t="shared" si="8"/>
        <v>16765500</v>
      </c>
      <c r="Z57" s="17">
        <f t="shared" si="4"/>
        <v>108.32080163185087</v>
      </c>
      <c r="AA57" s="17">
        <f t="shared" si="35"/>
        <v>47.250758574370302</v>
      </c>
      <c r="AB57" s="30"/>
    </row>
    <row r="58" spans="1:28" s="15" customFormat="1" ht="55.5" customHeight="1" x14ac:dyDescent="0.3">
      <c r="A58" s="14"/>
      <c r="B58" s="64" t="s">
        <v>5</v>
      </c>
      <c r="C58" s="64"/>
      <c r="D58" s="64"/>
      <c r="E58" s="64"/>
      <c r="F58" s="64"/>
      <c r="G58" s="64"/>
      <c r="H58" s="64"/>
      <c r="I58" s="64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35024264.710000001</v>
      </c>
      <c r="N58" s="17">
        <f>M58</f>
        <v>35024264.710000001</v>
      </c>
      <c r="O58" s="17">
        <v>219476570.13</v>
      </c>
      <c r="P58" s="17">
        <v>92258256.890000001</v>
      </c>
      <c r="Q58" s="17">
        <v>17639879.789999999</v>
      </c>
      <c r="R58" s="17">
        <v>6180875.4900000002</v>
      </c>
      <c r="S58" s="17">
        <v>52531754.509999998</v>
      </c>
      <c r="T58" s="17">
        <f t="shared" si="5"/>
        <v>-11459004.299999999</v>
      </c>
      <c r="U58" s="17">
        <f t="shared" si="6"/>
        <v>-166944815.62</v>
      </c>
      <c r="V58" s="17">
        <f t="shared" si="2"/>
        <v>23.935017063044349</v>
      </c>
      <c r="W58" s="17">
        <f t="shared" si="7"/>
        <v>-39726502.380000003</v>
      </c>
      <c r="X58" s="17">
        <f t="shared" si="3"/>
        <v>56.939894900283974</v>
      </c>
      <c r="Y58" s="17">
        <f t="shared" si="8"/>
        <v>17507489.799999997</v>
      </c>
      <c r="Z58" s="17">
        <f t="shared" si="4"/>
        <v>149.98674474671077</v>
      </c>
      <c r="AA58" s="17">
        <f t="shared" si="35"/>
        <v>12.644142879477924</v>
      </c>
      <c r="AB58" s="30"/>
    </row>
    <row r="59" spans="1:28" s="15" customFormat="1" ht="55.5" customHeight="1" x14ac:dyDescent="0.3">
      <c r="A59" s="14"/>
      <c r="B59" s="64" t="s">
        <v>4</v>
      </c>
      <c r="C59" s="64"/>
      <c r="D59" s="64"/>
      <c r="E59" s="64"/>
      <c r="F59" s="64"/>
      <c r="G59" s="64"/>
      <c r="H59" s="64"/>
      <c r="I59" s="64"/>
      <c r="J59" s="17">
        <v>1066999039.4299999</v>
      </c>
      <c r="K59" s="17">
        <v>1016038865.97</v>
      </c>
      <c r="L59" s="17">
        <f t="shared" si="36"/>
        <v>1016038865.97</v>
      </c>
      <c r="M59" s="17">
        <v>475424998.17000002</v>
      </c>
      <c r="N59" s="17">
        <f>M59</f>
        <v>475424998.17000002</v>
      </c>
      <c r="O59" s="17">
        <v>1035842157.54</v>
      </c>
      <c r="P59" s="17">
        <v>629322210.74000001</v>
      </c>
      <c r="Q59" s="17">
        <v>68235804.739999995</v>
      </c>
      <c r="R59" s="17">
        <v>18221267.84</v>
      </c>
      <c r="S59" s="17">
        <v>611178233.61000001</v>
      </c>
      <c r="T59" s="17">
        <f t="shared" si="5"/>
        <v>-50014536.899999991</v>
      </c>
      <c r="U59" s="17">
        <f t="shared" si="6"/>
        <v>-424663923.92999995</v>
      </c>
      <c r="V59" s="17">
        <f t="shared" si="2"/>
        <v>59.003027552139265</v>
      </c>
      <c r="W59" s="17">
        <f t="shared" si="7"/>
        <v>-18143977.129999995</v>
      </c>
      <c r="X59" s="17">
        <f t="shared" si="3"/>
        <v>97.116901831787388</v>
      </c>
      <c r="Y59" s="17">
        <f t="shared" si="8"/>
        <v>135753235.44</v>
      </c>
      <c r="Z59" s="17">
        <f t="shared" si="4"/>
        <v>128.55408023611287</v>
      </c>
      <c r="AA59" s="17">
        <f t="shared" si="35"/>
        <v>46.792009055295097</v>
      </c>
      <c r="AB59" s="30"/>
    </row>
    <row r="60" spans="1:28" s="15" customFormat="1" ht="37.5" customHeight="1" x14ac:dyDescent="0.3">
      <c r="A60" s="14"/>
      <c r="B60" s="64" t="s">
        <v>3</v>
      </c>
      <c r="C60" s="64"/>
      <c r="D60" s="64"/>
      <c r="E60" s="64"/>
      <c r="F60" s="64"/>
      <c r="G60" s="64"/>
      <c r="H60" s="64"/>
      <c r="I60" s="64"/>
      <c r="J60" s="17">
        <v>12583515.119999999</v>
      </c>
      <c r="K60" s="17">
        <v>11684333.98</v>
      </c>
      <c r="L60" s="17">
        <f t="shared" si="36"/>
        <v>11684333.98</v>
      </c>
      <c r="M60" s="17">
        <v>529400.43000000005</v>
      </c>
      <c r="N60" s="17">
        <f>M60</f>
        <v>529400.43000000005</v>
      </c>
      <c r="O60" s="17">
        <v>28017444.120000001</v>
      </c>
      <c r="P60" s="17">
        <v>16177197.119999999</v>
      </c>
      <c r="Q60" s="17">
        <v>42827.82</v>
      </c>
      <c r="R60" s="17">
        <v>292219.36</v>
      </c>
      <c r="S60" s="17">
        <v>14068283.449999999</v>
      </c>
      <c r="T60" s="17">
        <f t="shared" si="5"/>
        <v>249391.53999999998</v>
      </c>
      <c r="U60" s="17">
        <f t="shared" si="6"/>
        <v>-13949160.670000002</v>
      </c>
      <c r="V60" s="17">
        <f t="shared" si="2"/>
        <v>50.212586807507833</v>
      </c>
      <c r="W60" s="17">
        <f t="shared" si="7"/>
        <v>-2108913.67</v>
      </c>
      <c r="X60" s="17">
        <f t="shared" si="3"/>
        <v>86.963664630180375</v>
      </c>
      <c r="Y60" s="17">
        <f t="shared" si="8"/>
        <v>13538883.02</v>
      </c>
      <c r="Z60" s="17">
        <f t="shared" si="4"/>
        <v>2657.3993243639788</v>
      </c>
      <c r="AA60" s="17">
        <f t="shared" si="35"/>
        <v>4.5308567087021938</v>
      </c>
      <c r="AB60" s="30"/>
    </row>
    <row r="61" spans="1:28" s="15" customFormat="1" ht="39" customHeight="1" x14ac:dyDescent="0.3">
      <c r="A61" s="14"/>
      <c r="B61" s="64" t="s">
        <v>2</v>
      </c>
      <c r="C61" s="64"/>
      <c r="D61" s="64"/>
      <c r="E61" s="64"/>
      <c r="F61" s="64"/>
      <c r="G61" s="64"/>
      <c r="H61" s="64"/>
      <c r="I61" s="64"/>
      <c r="J61" s="17">
        <v>4835497.8</v>
      </c>
      <c r="K61" s="17">
        <v>6004588.7999999998</v>
      </c>
      <c r="L61" s="27">
        <f>K61-5677833.4</f>
        <v>326755.39999999944</v>
      </c>
      <c r="M61" s="17">
        <v>3745913.5</v>
      </c>
      <c r="N61" s="27">
        <v>15145.1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5"/>
        <v>0</v>
      </c>
      <c r="U61" s="17">
        <f t="shared" si="6"/>
        <v>860</v>
      </c>
      <c r="V61" s="17">
        <v>0</v>
      </c>
      <c r="W61" s="17">
        <f t="shared" si="7"/>
        <v>860</v>
      </c>
      <c r="X61" s="17">
        <v>0</v>
      </c>
      <c r="Y61" s="17">
        <f t="shared" si="8"/>
        <v>-14285.1</v>
      </c>
      <c r="Z61" s="17">
        <f t="shared" si="4"/>
        <v>5.6784042363536722</v>
      </c>
      <c r="AA61" s="17">
        <f t="shared" si="35"/>
        <v>4.6349960857571215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4" t="s">
        <v>0</v>
      </c>
      <c r="C63" s="64"/>
      <c r="D63" s="64"/>
      <c r="E63" s="64"/>
      <c r="F63" s="64"/>
      <c r="G63" s="64"/>
      <c r="H63" s="64"/>
      <c r="I63" s="64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-3954742.46</v>
      </c>
      <c r="N63" s="17">
        <f>M63</f>
        <v>-3954742.46</v>
      </c>
      <c r="O63" s="17">
        <v>-166938.92000000001</v>
      </c>
      <c r="P63" s="17">
        <v>-166938.92000000001</v>
      </c>
      <c r="Q63" s="17">
        <v>-2890.16</v>
      </c>
      <c r="R63" s="17">
        <v>-5000</v>
      </c>
      <c r="S63" s="17">
        <v>-5482492.0700000003</v>
      </c>
      <c r="T63" s="17">
        <f t="shared" si="5"/>
        <v>-2109.84</v>
      </c>
      <c r="U63" s="17">
        <f t="shared" si="6"/>
        <v>-5315553.1500000004</v>
      </c>
      <c r="V63" s="17">
        <f t="shared" si="2"/>
        <v>3284.1305490654904</v>
      </c>
      <c r="W63" s="17">
        <f t="shared" si="7"/>
        <v>-5315553.1500000004</v>
      </c>
      <c r="X63" s="17">
        <f t="shared" si="3"/>
        <v>3284.1305490654904</v>
      </c>
      <c r="Y63" s="17">
        <f t="shared" si="8"/>
        <v>-1527749.6100000003</v>
      </c>
      <c r="Z63" s="17">
        <f t="shared" si="4"/>
        <v>138.63082426864278</v>
      </c>
      <c r="AA63" s="17">
        <f t="shared" si="35"/>
        <v>73.114772778385401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846229097.50999987</v>
      </c>
      <c r="N64" s="18">
        <f t="shared" si="37"/>
        <v>838039329.67115712</v>
      </c>
      <c r="O64" s="18">
        <f t="shared" si="37"/>
        <v>2071990724.8699999</v>
      </c>
      <c r="P64" s="18">
        <f t="shared" si="37"/>
        <v>1100432120.74</v>
      </c>
      <c r="Q64" s="18">
        <f t="shared" ref="Q64" si="38">Q56+Q7</f>
        <v>89643386.049999997</v>
      </c>
      <c r="R64" s="18">
        <f t="shared" si="37"/>
        <v>50330244.859999999</v>
      </c>
      <c r="S64" s="18">
        <f t="shared" si="37"/>
        <v>1034564132.99</v>
      </c>
      <c r="T64" s="18">
        <f t="shared" si="5"/>
        <v>-39313141.189999998</v>
      </c>
      <c r="U64" s="18">
        <f t="shared" si="6"/>
        <v>-1037426591.8799999</v>
      </c>
      <c r="V64" s="17">
        <f t="shared" si="2"/>
        <v>49.930924910627205</v>
      </c>
      <c r="W64" s="17">
        <f t="shared" si="7"/>
        <v>-65867987.75</v>
      </c>
      <c r="X64" s="17">
        <f t="shared" si="3"/>
        <v>94.014352497661903</v>
      </c>
      <c r="Y64" s="18">
        <f t="shared" si="8"/>
        <v>196524803.31884289</v>
      </c>
      <c r="Z64" s="17">
        <f t="shared" si="4"/>
        <v>123.45054657470054</v>
      </c>
      <c r="AA64" s="17">
        <f t="shared" si="35"/>
        <v>40.448677551396841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2021-06-18T07:15:57Z</cp:lastPrinted>
  <dcterms:created xsi:type="dcterms:W3CDTF">2018-12-30T09:36:16Z</dcterms:created>
  <dcterms:modified xsi:type="dcterms:W3CDTF">2021-06-18T07:16:00Z</dcterms:modified>
</cp:coreProperties>
</file>