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бщая\на сайт\2020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4" i="2" l="1"/>
  <c r="R39" i="2"/>
  <c r="R36" i="2"/>
  <c r="R33" i="2"/>
  <c r="R31" i="2"/>
  <c r="R23" i="2" s="1"/>
  <c r="R20" i="2"/>
  <c r="R15" i="2"/>
  <c r="R14" i="2" s="1"/>
  <c r="R7" i="2" l="1"/>
  <c r="R62" i="2" s="1"/>
  <c r="S54" i="2" l="1"/>
  <c r="AA16" i="2" l="1"/>
  <c r="AA17" i="2"/>
  <c r="AA18" i="2"/>
  <c r="AA19" i="2"/>
  <c r="AA25" i="2"/>
  <c r="AA26" i="2"/>
  <c r="AA28" i="2"/>
  <c r="AA29" i="2"/>
  <c r="AA30" i="2"/>
  <c r="Y8" i="2"/>
  <c r="Y9" i="2"/>
  <c r="Y10" i="2"/>
  <c r="Y11" i="2"/>
  <c r="Y12" i="2"/>
  <c r="Y13" i="2"/>
  <c r="Y15" i="2"/>
  <c r="Y16" i="2"/>
  <c r="Y17" i="2"/>
  <c r="Y18" i="2"/>
  <c r="Y19" i="2"/>
  <c r="Y20" i="2"/>
  <c r="Y21" i="2"/>
  <c r="Y24" i="2"/>
  <c r="Y25" i="2"/>
  <c r="Y26" i="2"/>
  <c r="Y27" i="2"/>
  <c r="Y28" i="2"/>
  <c r="Y29" i="2"/>
  <c r="Y30" i="2"/>
  <c r="Y32" i="2"/>
  <c r="Y34" i="2"/>
  <c r="Y35" i="2"/>
  <c r="Y37" i="2"/>
  <c r="Y38" i="2"/>
  <c r="Y41" i="2"/>
  <c r="Y42" i="2"/>
  <c r="Y43" i="2"/>
  <c r="Y44" i="2"/>
  <c r="Y45" i="2"/>
  <c r="Y46" i="2"/>
  <c r="Y47" i="2"/>
  <c r="Y48" i="2"/>
  <c r="Y49" i="2"/>
  <c r="Y50" i="2"/>
  <c r="Y51" i="2"/>
  <c r="Y52" i="2"/>
  <c r="Y55" i="2"/>
  <c r="Y56" i="2"/>
  <c r="Y57" i="2"/>
  <c r="Y58" i="2"/>
  <c r="Y59" i="2"/>
  <c r="Y61" i="2"/>
  <c r="W8" i="2"/>
  <c r="W9" i="2"/>
  <c r="W10" i="2"/>
  <c r="W11" i="2"/>
  <c r="W12" i="2"/>
  <c r="W13" i="2"/>
  <c r="W15" i="2"/>
  <c r="W16" i="2"/>
  <c r="W17" i="2"/>
  <c r="W18" i="2"/>
  <c r="W19" i="2"/>
  <c r="W20" i="2"/>
  <c r="W21" i="2"/>
  <c r="W24" i="2"/>
  <c r="W25" i="2"/>
  <c r="W26" i="2"/>
  <c r="W27" i="2"/>
  <c r="W28" i="2"/>
  <c r="W29" i="2"/>
  <c r="W30" i="2"/>
  <c r="W32" i="2"/>
  <c r="W34" i="2"/>
  <c r="W35" i="2"/>
  <c r="W37" i="2"/>
  <c r="W38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5" i="2"/>
  <c r="W56" i="2"/>
  <c r="W57" i="2"/>
  <c r="W58" i="2"/>
  <c r="W59" i="2"/>
  <c r="W61" i="2"/>
  <c r="N52" i="2" l="1"/>
  <c r="AA52" i="2" s="1"/>
  <c r="S33" i="2" l="1"/>
  <c r="S23" i="2" s="1"/>
  <c r="S39" i="2" l="1"/>
  <c r="P39" i="2" l="1"/>
  <c r="AB16" i="2" l="1"/>
  <c r="AB17" i="2"/>
  <c r="AB18" i="2"/>
  <c r="AB19" i="2"/>
  <c r="AB25" i="2"/>
  <c r="AB26" i="2"/>
  <c r="AB28" i="2"/>
  <c r="AB29" i="2"/>
  <c r="AB30" i="2"/>
  <c r="M31" i="2" l="1"/>
  <c r="T33" i="2" l="1"/>
  <c r="M33" i="2" l="1"/>
  <c r="T31" i="2" l="1"/>
  <c r="T23" i="2" l="1"/>
  <c r="S36" i="2"/>
  <c r="T54" i="2" l="1"/>
  <c r="M36" i="2" l="1"/>
  <c r="Q14" i="2" l="1"/>
  <c r="M14" i="2"/>
  <c r="V61" i="2" l="1"/>
  <c r="V60" i="2"/>
  <c r="V59" i="2"/>
  <c r="V58" i="2"/>
  <c r="V57" i="2"/>
  <c r="V56" i="2"/>
  <c r="V55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8" i="2"/>
  <c r="V37" i="2"/>
  <c r="V35" i="2"/>
  <c r="V34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5" i="2"/>
  <c r="V13" i="2"/>
  <c r="V12" i="2"/>
  <c r="V11" i="2"/>
  <c r="V10" i="2"/>
  <c r="V9" i="2"/>
  <c r="V8" i="2"/>
  <c r="P54" i="2"/>
  <c r="W54" i="2" s="1"/>
  <c r="P36" i="2"/>
  <c r="P33" i="2"/>
  <c r="W33" i="2" s="1"/>
  <c r="P31" i="2"/>
  <c r="W31" i="2" s="1"/>
  <c r="P14" i="2"/>
  <c r="P23" i="2" l="1"/>
  <c r="P7" i="2" l="1"/>
  <c r="P62" i="2" s="1"/>
  <c r="W23" i="2"/>
  <c r="U52" i="2"/>
  <c r="X52" i="2"/>
  <c r="L43" i="2" l="1"/>
  <c r="L44" i="2"/>
  <c r="L45" i="2"/>
  <c r="L46" i="2"/>
  <c r="L47" i="2"/>
  <c r="L48" i="2"/>
  <c r="L49" i="2"/>
  <c r="L50" i="2"/>
  <c r="L51" i="2"/>
  <c r="L52" i="2"/>
  <c r="AB52" i="2" s="1"/>
  <c r="Z52" i="2" l="1"/>
  <c r="S31" i="2" l="1"/>
  <c r="U61" i="2"/>
  <c r="U60" i="2"/>
  <c r="U59" i="2"/>
  <c r="U58" i="2"/>
  <c r="U57" i="2"/>
  <c r="U56" i="2"/>
  <c r="U55" i="2"/>
  <c r="U53" i="2"/>
  <c r="U51" i="2"/>
  <c r="U50" i="2"/>
  <c r="U49" i="2"/>
  <c r="U48" i="2"/>
  <c r="U47" i="2"/>
  <c r="U46" i="2"/>
  <c r="U45" i="2"/>
  <c r="U44" i="2"/>
  <c r="U43" i="2"/>
  <c r="U42" i="2"/>
  <c r="U41" i="2"/>
  <c r="U40" i="2"/>
  <c r="U38" i="2"/>
  <c r="U37" i="2"/>
  <c r="U35" i="2"/>
  <c r="U34" i="2"/>
  <c r="U33" i="2"/>
  <c r="U32" i="2"/>
  <c r="U30" i="2"/>
  <c r="U29" i="2"/>
  <c r="U28" i="2"/>
  <c r="U27" i="2"/>
  <c r="U26" i="2"/>
  <c r="U25" i="2"/>
  <c r="U24" i="2"/>
  <c r="U22" i="2"/>
  <c r="U21" i="2"/>
  <c r="U20" i="2"/>
  <c r="U19" i="2"/>
  <c r="U18" i="2"/>
  <c r="U17" i="2"/>
  <c r="U16" i="2"/>
  <c r="U15" i="2"/>
  <c r="U13" i="2"/>
  <c r="U12" i="2"/>
  <c r="U11" i="2"/>
  <c r="U10" i="2"/>
  <c r="U9" i="2"/>
  <c r="U8" i="2"/>
  <c r="U54" i="2"/>
  <c r="U39" i="2"/>
  <c r="U36" i="2"/>
  <c r="S14" i="2"/>
  <c r="U14" i="2" s="1"/>
  <c r="U31" i="2" l="1"/>
  <c r="U23" i="2"/>
  <c r="S7" i="2" l="1"/>
  <c r="U7" i="2" s="1"/>
  <c r="S62" i="2" l="1"/>
  <c r="U62" i="2" s="1"/>
  <c r="O37" i="2"/>
  <c r="N42" i="2"/>
  <c r="AA42" i="2" s="1"/>
  <c r="N8" i="2"/>
  <c r="AA8" i="2" s="1"/>
  <c r="N24" i="2"/>
  <c r="AA24" i="2" s="1"/>
  <c r="N15" i="2"/>
  <c r="AA15" i="2" s="1"/>
  <c r="L35" i="2"/>
  <c r="L61" i="2"/>
  <c r="L60" i="2"/>
  <c r="L59" i="2"/>
  <c r="L58" i="2"/>
  <c r="L57" i="2"/>
  <c r="L56" i="2"/>
  <c r="L55" i="2"/>
  <c r="L53" i="2"/>
  <c r="L42" i="2"/>
  <c r="L41" i="2"/>
  <c r="L40" i="2"/>
  <c r="L38" i="2"/>
  <c r="L37" i="2"/>
  <c r="L34" i="2"/>
  <c r="L32" i="2"/>
  <c r="L24" i="2"/>
  <c r="L27" i="2"/>
  <c r="L22" i="2"/>
  <c r="L21" i="2"/>
  <c r="L15" i="2"/>
  <c r="L20" i="2"/>
  <c r="L13" i="2"/>
  <c r="L12" i="2"/>
  <c r="L11" i="2"/>
  <c r="L10" i="2"/>
  <c r="L9" i="2"/>
  <c r="L8" i="2"/>
  <c r="AB42" i="2" l="1"/>
  <c r="AB24" i="2"/>
  <c r="AB15" i="2"/>
  <c r="AB8" i="2"/>
  <c r="AC36" i="2"/>
  <c r="Q31" i="2" l="1"/>
  <c r="Y31" i="2" s="1"/>
  <c r="Q33" i="2"/>
  <c r="Y33" i="2" s="1"/>
  <c r="Q36" i="2"/>
  <c r="Q39" i="2"/>
  <c r="Q54" i="2"/>
  <c r="Y54" i="2" s="1"/>
  <c r="Q23" i="2" l="1"/>
  <c r="Y23" i="2" s="1"/>
  <c r="Q7" i="2"/>
  <c r="Q62" i="2" s="1"/>
  <c r="N56" i="2" l="1"/>
  <c r="AA56" i="2" s="1"/>
  <c r="N57" i="2"/>
  <c r="AA57" i="2" s="1"/>
  <c r="N58" i="2"/>
  <c r="AA58" i="2" s="1"/>
  <c r="N59" i="2"/>
  <c r="AA59" i="2" s="1"/>
  <c r="N60" i="2"/>
  <c r="N61" i="2"/>
  <c r="N55" i="2"/>
  <c r="AA55" i="2" s="1"/>
  <c r="N53" i="2"/>
  <c r="AA53" i="2" s="1"/>
  <c r="N44" i="2"/>
  <c r="N45" i="2"/>
  <c r="N46" i="2"/>
  <c r="N47" i="2"/>
  <c r="N48" i="2"/>
  <c r="N49" i="2"/>
  <c r="N50" i="2"/>
  <c r="N51" i="2"/>
  <c r="N43" i="2"/>
  <c r="N41" i="2"/>
  <c r="AA41" i="2" s="1"/>
  <c r="N40" i="2"/>
  <c r="N38" i="2"/>
  <c r="AA38" i="2" s="1"/>
  <c r="N37" i="2"/>
  <c r="AA37" i="2" s="1"/>
  <c r="N35" i="2"/>
  <c r="AA35" i="2" s="1"/>
  <c r="N34" i="2"/>
  <c r="AA34" i="2" s="1"/>
  <c r="N32" i="2"/>
  <c r="N27" i="2"/>
  <c r="AA27" i="2" s="1"/>
  <c r="N22" i="2"/>
  <c r="N21" i="2"/>
  <c r="AA21" i="2" s="1"/>
  <c r="N20" i="2"/>
  <c r="AA20" i="2" s="1"/>
  <c r="N13" i="2"/>
  <c r="AA13" i="2" s="1"/>
  <c r="N12" i="2"/>
  <c r="AA12" i="2" s="1"/>
  <c r="N11" i="2"/>
  <c r="AA11" i="2" s="1"/>
  <c r="N10" i="2"/>
  <c r="AA10" i="2" s="1"/>
  <c r="N9" i="2"/>
  <c r="AA9" i="2" s="1"/>
  <c r="AA40" i="2" l="1"/>
  <c r="AB40" i="2"/>
  <c r="AA46" i="2"/>
  <c r="AB46" i="2"/>
  <c r="AA32" i="2"/>
  <c r="AB32" i="2"/>
  <c r="AA51" i="2"/>
  <c r="AB51" i="2"/>
  <c r="AA47" i="2"/>
  <c r="AB47" i="2"/>
  <c r="AA22" i="2"/>
  <c r="AB22" i="2"/>
  <c r="AA49" i="2"/>
  <c r="AB49" i="2"/>
  <c r="AA45" i="2"/>
  <c r="AB45" i="2"/>
  <c r="AA61" i="2"/>
  <c r="AB61" i="2"/>
  <c r="AA50" i="2"/>
  <c r="AB50" i="2"/>
  <c r="AA43" i="2"/>
  <c r="AB43" i="2"/>
  <c r="AA48" i="2"/>
  <c r="AB48" i="2"/>
  <c r="AA44" i="2"/>
  <c r="AB44" i="2"/>
  <c r="AA60" i="2"/>
  <c r="AB60" i="2"/>
  <c r="AB34" i="2"/>
  <c r="AB56" i="2"/>
  <c r="AB55" i="2"/>
  <c r="AB41" i="2"/>
  <c r="AB38" i="2"/>
  <c r="AB9" i="2"/>
  <c r="AB59" i="2"/>
  <c r="AB58" i="2"/>
  <c r="AB57" i="2"/>
  <c r="AB53" i="2"/>
  <c r="AB37" i="2"/>
  <c r="AB35" i="2"/>
  <c r="AB27" i="2"/>
  <c r="AB21" i="2"/>
  <c r="AB20" i="2"/>
  <c r="AB13" i="2"/>
  <c r="AB12" i="2"/>
  <c r="AB11" i="2"/>
  <c r="AB10" i="2"/>
  <c r="AC39" i="2"/>
  <c r="AC33" i="2"/>
  <c r="N14" i="2" l="1"/>
  <c r="N54" i="2"/>
  <c r="AA54" i="2" s="1"/>
  <c r="N39" i="2"/>
  <c r="AC31" i="2" l="1"/>
  <c r="AC30" i="2"/>
  <c r="AC29" i="2"/>
  <c r="AC28" i="2"/>
  <c r="AC26" i="2"/>
  <c r="AC25" i="2"/>
  <c r="AC22" i="2"/>
  <c r="AC19" i="2"/>
  <c r="AC18" i="2"/>
  <c r="AC17" i="2"/>
  <c r="AC16" i="2"/>
  <c r="AC14" i="2" l="1"/>
  <c r="N36" i="2"/>
  <c r="N33" i="2"/>
  <c r="AA33" i="2" s="1"/>
  <c r="N31" i="2"/>
  <c r="AA31" i="2" l="1"/>
  <c r="N23" i="2"/>
  <c r="AA23" i="2" s="1"/>
  <c r="L14" i="2" l="1"/>
  <c r="AB14" i="2" s="1"/>
  <c r="V33" i="2" l="1"/>
  <c r="Z33" i="2"/>
  <c r="AC23" i="2"/>
  <c r="J14" i="2"/>
  <c r="J31" i="2"/>
  <c r="J33" i="2"/>
  <c r="J36" i="2"/>
  <c r="J39" i="2"/>
  <c r="J54" i="2"/>
  <c r="J23" i="2" l="1"/>
  <c r="J7" i="2" s="1"/>
  <c r="J62" i="2" s="1"/>
  <c r="L54" i="2" l="1"/>
  <c r="AB54" i="2" s="1"/>
  <c r="L39" i="2"/>
  <c r="AB39" i="2" s="1"/>
  <c r="L36" i="2"/>
  <c r="AB36" i="2" s="1"/>
  <c r="L33" i="2"/>
  <c r="AB33" i="2" s="1"/>
  <c r="L31" i="2"/>
  <c r="AB31" i="2" s="1"/>
  <c r="L23" i="2" l="1"/>
  <c r="AB23" i="2" s="1"/>
  <c r="L7" i="2" l="1"/>
  <c r="L62" i="2" s="1"/>
  <c r="Z8" i="2"/>
  <c r="Z9" i="2"/>
  <c r="Z10" i="2"/>
  <c r="Z11" i="2"/>
  <c r="Z12" i="2"/>
  <c r="Z13" i="2"/>
  <c r="Z15" i="2"/>
  <c r="Z16" i="2"/>
  <c r="Z17" i="2"/>
  <c r="Z18" i="2"/>
  <c r="Z19" i="2"/>
  <c r="Z20" i="2"/>
  <c r="Z21" i="2"/>
  <c r="Z22" i="2"/>
  <c r="Z24" i="2"/>
  <c r="Z25" i="2"/>
  <c r="Z26" i="2"/>
  <c r="Z27" i="2"/>
  <c r="Z28" i="2"/>
  <c r="Z29" i="2"/>
  <c r="Z30" i="2"/>
  <c r="Z32" i="2"/>
  <c r="Z34" i="2"/>
  <c r="Z35" i="2"/>
  <c r="Z37" i="2"/>
  <c r="Z38" i="2"/>
  <c r="Z40" i="2"/>
  <c r="Z41" i="2"/>
  <c r="Z43" i="2"/>
  <c r="Z44" i="2"/>
  <c r="Z45" i="2"/>
  <c r="Z46" i="2"/>
  <c r="Z47" i="2"/>
  <c r="Z48" i="2"/>
  <c r="Z49" i="2"/>
  <c r="Z50" i="2"/>
  <c r="Z51" i="2"/>
  <c r="Z53" i="2"/>
  <c r="Z55" i="2"/>
  <c r="Z56" i="2"/>
  <c r="Z57" i="2"/>
  <c r="Z58" i="2"/>
  <c r="Z59" i="2"/>
  <c r="Z60" i="2"/>
  <c r="Z61" i="2"/>
  <c r="X8" i="2"/>
  <c r="X9" i="2"/>
  <c r="X10" i="2"/>
  <c r="X11" i="2"/>
  <c r="X12" i="2"/>
  <c r="X13" i="2"/>
  <c r="X15" i="2"/>
  <c r="X16" i="2"/>
  <c r="X17" i="2"/>
  <c r="X18" i="2"/>
  <c r="X19" i="2"/>
  <c r="X20" i="2"/>
  <c r="X21" i="2"/>
  <c r="X22" i="2"/>
  <c r="X24" i="2"/>
  <c r="X25" i="2"/>
  <c r="X26" i="2"/>
  <c r="X27" i="2"/>
  <c r="X28" i="2"/>
  <c r="X29" i="2"/>
  <c r="X30" i="2"/>
  <c r="X32" i="2"/>
  <c r="X34" i="2"/>
  <c r="X35" i="2"/>
  <c r="X37" i="2"/>
  <c r="X38" i="2"/>
  <c r="X40" i="2"/>
  <c r="X41" i="2"/>
  <c r="X43" i="2"/>
  <c r="X44" i="2"/>
  <c r="X45" i="2"/>
  <c r="X46" i="2"/>
  <c r="X47" i="2"/>
  <c r="X48" i="2"/>
  <c r="X49" i="2"/>
  <c r="X50" i="2"/>
  <c r="X51" i="2"/>
  <c r="X53" i="2"/>
  <c r="X55" i="2"/>
  <c r="X56" i="2"/>
  <c r="X57" i="2"/>
  <c r="X58" i="2"/>
  <c r="X59" i="2"/>
  <c r="X60" i="2"/>
  <c r="X61" i="2"/>
  <c r="N7" i="2" l="1"/>
  <c r="N62" i="2" l="1"/>
  <c r="AB7" i="2"/>
  <c r="AB62" i="2" l="1"/>
  <c r="AC7" i="2"/>
  <c r="Z42" i="2"/>
  <c r="X42" i="2"/>
  <c r="M23" i="2" l="1"/>
  <c r="O33" i="2"/>
  <c r="K33" i="2"/>
  <c r="X33" i="2" l="1"/>
  <c r="T14" i="2" l="1"/>
  <c r="T39" i="2"/>
  <c r="W39" i="2" l="1"/>
  <c r="AA39" i="2"/>
  <c r="Y39" i="2"/>
  <c r="W14" i="2"/>
  <c r="AA14" i="2"/>
  <c r="Y14" i="2"/>
  <c r="V39" i="2"/>
  <c r="V14" i="2"/>
  <c r="Z39" i="2"/>
  <c r="Z14" i="2"/>
  <c r="M54" i="2"/>
  <c r="M39" i="2"/>
  <c r="M7" i="2" l="1"/>
  <c r="M62" i="2" s="1"/>
  <c r="T36" i="2"/>
  <c r="AA36" i="2" l="1"/>
  <c r="Y36" i="2"/>
  <c r="W36" i="2"/>
  <c r="V36" i="2"/>
  <c r="X14" i="2"/>
  <c r="Z36" i="2"/>
  <c r="X36" i="2"/>
  <c r="K54" i="2"/>
  <c r="O54" i="2"/>
  <c r="O39" i="2"/>
  <c r="K39" i="2"/>
  <c r="V31" i="2" l="1"/>
  <c r="V54" i="2"/>
  <c r="X39" i="2"/>
  <c r="X31" i="2"/>
  <c r="Z31" i="2"/>
  <c r="Z54" i="2"/>
  <c r="X54" i="2"/>
  <c r="O14" i="2"/>
  <c r="K14" i="2"/>
  <c r="O31" i="2"/>
  <c r="O23" i="2" s="1"/>
  <c r="K31" i="2"/>
  <c r="O36" i="2"/>
  <c r="K36" i="2"/>
  <c r="V23" i="2" l="1"/>
  <c r="Z23" i="2"/>
  <c r="X23" i="2"/>
  <c r="K23" i="2"/>
  <c r="T7" i="2"/>
  <c r="O7" i="2"/>
  <c r="O62" i="2" s="1"/>
  <c r="Y7" i="2" l="1"/>
  <c r="W7" i="2"/>
  <c r="V7" i="2"/>
  <c r="K7" i="2"/>
  <c r="K62" i="2" s="1"/>
  <c r="AA7" i="2"/>
  <c r="T62" i="2"/>
  <c r="X7" i="2"/>
  <c r="Z7" i="2"/>
  <c r="W62" i="2" l="1"/>
  <c r="AA62" i="2"/>
  <c r="Y62" i="2"/>
  <c r="V62" i="2"/>
  <c r="X62" i="2"/>
  <c r="Z62" i="2"/>
</calcChain>
</file>

<file path=xl/sharedStrings.xml><?xml version="1.0" encoding="utf-8"?>
<sst xmlns="http://schemas.openxmlformats.org/spreadsheetml/2006/main" count="138" uniqueCount="87">
  <si>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</si>
  <si>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</si>
  <si>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</si>
  <si>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</si>
  <si>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</si>
  <si>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</si>
  <si>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</si>
  <si>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</si>
  <si>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</si>
  <si>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</si>
  <si>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</si>
  <si>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</si>
  <si>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</si>
  <si>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</si>
  <si>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</si>
  <si>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</si>
  <si>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</si>
  <si>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</si>
  <si>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</si>
  <si>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</si>
  <si>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</si>
  <si>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</si>
  <si>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</si>
  <si>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</si>
  <si>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</si>
  <si>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</si>
  <si>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</si>
  <si>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</si>
  <si>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</si>
  <si>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</si>
  <si>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</si>
  <si>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</si>
  <si>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</si>
  <si>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</si>
  <si>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</si>
  <si>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</si>
  <si>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</si>
  <si>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</si>
  <si>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</si>
  <si>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</si>
  <si>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</si>
  <si>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</si>
  <si>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</si>
  <si>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</si>
  <si>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</si>
  <si>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</si>
  <si>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</si>
  <si>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</si>
  <si>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</si>
  <si>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</si>
  <si>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</si>
  <si>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10900000 ЗАДОЛЖЕННОСТЬ И ПЕРЕРАСЧЕТЫ ПО ОТМЕНЕННЫМ НАЛОГАМ, СБОРАМ И ИНЫМ ОБЯЗАТЕЛЬНЫМ ПЛАТЕЖАМ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</si>
  <si>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</si>
  <si>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Исполнение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</si>
  <si>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</si>
  <si>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</si>
  <si>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</si>
  <si>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</si>
  <si>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</si>
  <si>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</si>
  <si>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</si>
  <si>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</si>
  <si>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</si>
  <si>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</si>
  <si>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</si>
  <si>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</si>
  <si>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</si>
  <si>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</si>
  <si>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ФАКТ за 2019 г</t>
  </si>
  <si>
    <t>ФАКТ за 2019 г (в сопоставимых условиях 2020 года)</t>
  </si>
  <si>
    <t>Утвержденный план по доходам на 2020 г</t>
  </si>
  <si>
    <t>откл.+- от плана 2020 г</t>
  </si>
  <si>
    <t>откл.+- от исполнения за 2019 г (в сопостав.усл. 2020 г)</t>
  </si>
  <si>
    <t>% исполнения за 2019 (к факту в сопост усл)</t>
  </si>
  <si>
    <t>План по доходам с учетом изменений на 2019 г</t>
  </si>
  <si>
    <t>откл.+- недели Т/П</t>
  </si>
  <si>
    <t>в т.ч. 601 Администрация БГО СК</t>
  </si>
  <si>
    <t>на год (первоначальный)</t>
  </si>
  <si>
    <t>на год (уточненный, с учетом изменений)</t>
  </si>
  <si>
    <t>9 месяцев 2020 года</t>
  </si>
  <si>
    <t>откл.+- от плана за 9 месяцев 2020 года</t>
  </si>
  <si>
    <t>с 04.09.2020 по 10.09.2020 (неделя) П</t>
  </si>
  <si>
    <t>с 11.09.2020 по 17.09.2020 (неделя) Т</t>
  </si>
  <si>
    <t>с 01.01.2020 по 17.09.2020</t>
  </si>
  <si>
    <t>Исполнено на 17.09.2019 год (в сопоставимых условиях 2020 года)</t>
  </si>
  <si>
    <t>Исполнено по 17.09.2019 год</t>
  </si>
  <si>
    <t>Информация об исполнении бюджета Благодарненского городского округа Ставропольского края по доходам по состоянию на 17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</si>
</sst>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2" borderId="1" xfId="1" applyNumberFormat="1" applyFont="1" applyFill="1" applyBorder="1" applyAlignment="1" applyProtection="1">
      <alignment horizontal="right"/>
      <protection hidden="1"/>
    </xf>
    <xf numFmtId="0" fontId="1" fillId="0" borderId="0" xfId="1" applyFont="1"/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7" fillId="0" borderId="0" xfId="1" applyNumberFormat="1" applyFont="1" applyFill="1" applyAlignment="1" applyProtection="1">
      <protection hidden="1"/>
    </xf>
    <xf numFmtId="164" fontId="4" fillId="2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right"/>
      <protection hidden="1"/>
    </xf>
    <xf numFmtId="0" fontId="4" fillId="2" borderId="0" xfId="1" applyNumberFormat="1" applyFont="1" applyFill="1" applyBorder="1" applyAlignment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2" borderId="1" xfId="1" applyNumberFormat="1" applyFont="1" applyFill="1" applyBorder="1" applyAlignment="1" applyProtection="1">
      <alignment horizontal="right" wrapText="1"/>
      <protection hidden="1"/>
    </xf>
    <xf numFmtId="0" fontId="4" fillId="2" borderId="0" xfId="1" applyFont="1" applyFill="1"/>
    <xf numFmtId="0" fontId="4" fillId="0" borderId="4" xfId="1" applyFont="1" applyBorder="1" applyProtection="1">
      <protection hidden="1"/>
    </xf>
    <xf numFmtId="0" fontId="4" fillId="0" borderId="0" xfId="1" applyFont="1" applyBorder="1"/>
    <xf numFmtId="164" fontId="3" fillId="0" borderId="2" xfId="1" applyNumberFormat="1" applyFont="1" applyFill="1" applyBorder="1" applyAlignment="1" applyProtection="1">
      <alignment horizontal="right"/>
      <protection hidden="1"/>
    </xf>
    <xf numFmtId="164" fontId="4" fillId="0" borderId="2" xfId="1" applyNumberFormat="1" applyFont="1" applyFill="1" applyBorder="1" applyAlignment="1" applyProtection="1">
      <alignment horizontal="right"/>
      <protection hidden="1"/>
    </xf>
    <xf numFmtId="164" fontId="3" fillId="0" borderId="4" xfId="1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5" fillId="2" borderId="1" xfId="1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showGridLines="0" tabSelected="1" zoomScale="68" zoomScaleNormal="68" workbookViewId="0">
      <pane xSplit="9" ySplit="6" topLeftCell="P7" activePane="bottomRight" state="frozen"/>
      <selection pane="topRight" activeCell="J1" sqref="J1"/>
      <selection pane="bottomLeft" activeCell="A7" sqref="A7"/>
      <selection pane="bottomRight" activeCell="R4" sqref="R4:T4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18.28515625" style="1" hidden="1" customWidth="1"/>
    <col min="12" max="12" width="23.42578125" style="1" hidden="1" customWidth="1"/>
    <col min="13" max="13" width="22.5703125" style="1" hidden="1" customWidth="1"/>
    <col min="14" max="14" width="21.85546875" style="1" hidden="1" customWidth="1"/>
    <col min="15" max="15" width="23.140625" style="1" hidden="1" customWidth="1"/>
    <col min="16" max="16" width="23.140625" style="1" customWidth="1"/>
    <col min="17" max="17" width="22.28515625" style="1" hidden="1" customWidth="1"/>
    <col min="18" max="18" width="20" style="1" hidden="1" customWidth="1"/>
    <col min="19" max="19" width="0.140625" style="1" hidden="1" customWidth="1"/>
    <col min="20" max="20" width="22.140625" style="1" customWidth="1"/>
    <col min="21" max="21" width="19.140625" style="1" hidden="1" customWidth="1"/>
    <col min="22" max="22" width="22" style="1" customWidth="1"/>
    <col min="23" max="23" width="11.42578125" style="1" customWidth="1"/>
    <col min="24" max="24" width="21" style="1" hidden="1" customWidth="1"/>
    <col min="25" max="25" width="11.42578125" style="1" hidden="1" customWidth="1"/>
    <col min="26" max="26" width="20.28515625" style="1" hidden="1" customWidth="1"/>
    <col min="27" max="27" width="11.5703125" style="1" hidden="1" customWidth="1"/>
    <col min="28" max="28" width="12.42578125" style="1" hidden="1" customWidth="1"/>
    <col min="29" max="29" width="19.42578125" style="1" hidden="1" customWidth="1"/>
    <col min="30" max="30" width="9.140625" style="1" hidden="1" customWidth="1"/>
    <col min="31" max="239" width="9.140625" style="1" customWidth="1"/>
    <col min="240" max="16384" width="9.140625" style="1"/>
  </cols>
  <sheetData>
    <row r="1" spans="1:30" s="19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1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0" s="5" customFormat="1" ht="50.25" customHeight="1" x14ac:dyDescent="0.3">
      <c r="A2" s="49" t="s">
        <v>86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8"/>
      <c r="Y2" s="8"/>
      <c r="Z2" s="8"/>
      <c r="AA2" s="8"/>
      <c r="AB2" s="8"/>
    </row>
    <row r="3" spans="1:30" s="5" customFormat="1" ht="12.7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30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53" t="s">
        <v>43</v>
      </c>
      <c r="J4" s="51" t="s">
        <v>74</v>
      </c>
      <c r="K4" s="51" t="s">
        <v>68</v>
      </c>
      <c r="L4" s="54" t="s">
        <v>69</v>
      </c>
      <c r="M4" s="52" t="s">
        <v>85</v>
      </c>
      <c r="N4" s="54" t="s">
        <v>84</v>
      </c>
      <c r="O4" s="54" t="s">
        <v>70</v>
      </c>
      <c r="P4" s="54"/>
      <c r="Q4" s="58"/>
      <c r="R4" s="54" t="s">
        <v>53</v>
      </c>
      <c r="S4" s="54"/>
      <c r="T4" s="54"/>
      <c r="U4" s="56" t="s">
        <v>75</v>
      </c>
      <c r="V4" s="53" t="s">
        <v>71</v>
      </c>
      <c r="W4" s="53"/>
      <c r="X4" s="54" t="s">
        <v>80</v>
      </c>
      <c r="Y4" s="54"/>
      <c r="Z4" s="54" t="s">
        <v>72</v>
      </c>
      <c r="AA4" s="54"/>
      <c r="AB4" s="54" t="s">
        <v>73</v>
      </c>
      <c r="AC4" s="56" t="s">
        <v>65</v>
      </c>
    </row>
    <row r="5" spans="1:30" s="5" customFormat="1" ht="79.5" customHeight="1" x14ac:dyDescent="0.3">
      <c r="A5" s="9"/>
      <c r="B5" s="22" t="s">
        <v>42</v>
      </c>
      <c r="C5" s="22" t="s">
        <v>41</v>
      </c>
      <c r="D5" s="22" t="s">
        <v>40</v>
      </c>
      <c r="E5" s="22" t="s">
        <v>39</v>
      </c>
      <c r="F5" s="22" t="s">
        <v>38</v>
      </c>
      <c r="G5" s="22" t="s">
        <v>37</v>
      </c>
      <c r="H5" s="22" t="s">
        <v>36</v>
      </c>
      <c r="I5" s="53"/>
      <c r="J5" s="51"/>
      <c r="K5" s="51"/>
      <c r="L5" s="54"/>
      <c r="M5" s="52"/>
      <c r="N5" s="54"/>
      <c r="O5" s="47" t="s">
        <v>77</v>
      </c>
      <c r="P5" s="47" t="s">
        <v>78</v>
      </c>
      <c r="Q5" s="47" t="s">
        <v>79</v>
      </c>
      <c r="R5" s="46" t="s">
        <v>81</v>
      </c>
      <c r="S5" s="46" t="s">
        <v>82</v>
      </c>
      <c r="T5" s="46" t="s">
        <v>83</v>
      </c>
      <c r="U5" s="57"/>
      <c r="V5" s="22" t="s">
        <v>48</v>
      </c>
      <c r="W5" s="22" t="s">
        <v>49</v>
      </c>
      <c r="X5" s="22" t="s">
        <v>48</v>
      </c>
      <c r="Y5" s="22" t="s">
        <v>49</v>
      </c>
      <c r="Z5" s="22" t="s">
        <v>48</v>
      </c>
      <c r="AA5" s="22" t="s">
        <v>49</v>
      </c>
      <c r="AB5" s="54"/>
      <c r="AC5" s="57"/>
    </row>
    <row r="6" spans="1:30" s="5" customFormat="1" ht="18.75" x14ac:dyDescent="0.3">
      <c r="A6" s="9"/>
      <c r="B6" s="22"/>
      <c r="C6" s="22"/>
      <c r="D6" s="22"/>
      <c r="E6" s="22"/>
      <c r="F6" s="22"/>
      <c r="G6" s="22"/>
      <c r="H6" s="22"/>
      <c r="I6" s="21">
        <v>1</v>
      </c>
      <c r="J6" s="24">
        <v>8</v>
      </c>
      <c r="K6" s="21">
        <v>8</v>
      </c>
      <c r="L6" s="23">
        <v>2</v>
      </c>
      <c r="M6" s="21">
        <v>9</v>
      </c>
      <c r="N6" s="21">
        <v>3</v>
      </c>
      <c r="O6" s="21">
        <v>4</v>
      </c>
      <c r="P6" s="35">
        <v>4</v>
      </c>
      <c r="Q6" s="21">
        <v>5</v>
      </c>
      <c r="R6" s="21">
        <v>6</v>
      </c>
      <c r="S6" s="33">
        <v>7</v>
      </c>
      <c r="T6" s="21">
        <v>8</v>
      </c>
      <c r="U6" s="33">
        <v>9</v>
      </c>
      <c r="V6" s="21">
        <v>10</v>
      </c>
      <c r="W6" s="21">
        <v>11</v>
      </c>
      <c r="X6" s="21">
        <v>12</v>
      </c>
      <c r="Y6" s="21">
        <v>13</v>
      </c>
      <c r="Z6" s="21">
        <v>14</v>
      </c>
      <c r="AA6" s="21">
        <v>15</v>
      </c>
      <c r="AB6" s="21">
        <v>16</v>
      </c>
      <c r="AC6" s="26">
        <v>13</v>
      </c>
    </row>
    <row r="7" spans="1:30" s="14" customFormat="1" ht="35.25" customHeight="1" x14ac:dyDescent="0.3">
      <c r="A7" s="13"/>
      <c r="B7" s="50" t="s">
        <v>8</v>
      </c>
      <c r="C7" s="50"/>
      <c r="D7" s="50"/>
      <c r="E7" s="50"/>
      <c r="F7" s="50"/>
      <c r="G7" s="50"/>
      <c r="H7" s="50"/>
      <c r="I7" s="50"/>
      <c r="J7" s="16">
        <f t="shared" ref="J7:T7" si="0">J8+J9+J10+J11+J12+J13+J14+J21+J22+J23+J35+J36+J39+J42+J53</f>
        <v>456969729.63</v>
      </c>
      <c r="K7" s="16">
        <f t="shared" si="0"/>
        <v>474630066.91000003</v>
      </c>
      <c r="L7" s="16">
        <f t="shared" si="0"/>
        <v>367363536.54150015</v>
      </c>
      <c r="M7" s="16">
        <f t="shared" si="0"/>
        <v>293539788.03000003</v>
      </c>
      <c r="N7" s="16">
        <f t="shared" si="0"/>
        <v>221875108.99789762</v>
      </c>
      <c r="O7" s="16">
        <f t="shared" si="0"/>
        <v>369340362</v>
      </c>
      <c r="P7" s="16">
        <f t="shared" si="0"/>
        <v>329932600.60999995</v>
      </c>
      <c r="Q7" s="16">
        <f>Q8+Q9+Q10+Q11+Q12+Q13+Q14+Q21+Q22+Q23+Q35+Q36+Q39+Q42+Q53</f>
        <v>226381937.88000005</v>
      </c>
      <c r="R7" s="16">
        <f t="shared" ref="R7" si="1">R8+R9+R10+R11+R12+R13+R14+R21+R22+R23+R35+R36+R39+R42+R53</f>
        <v>3482268.84</v>
      </c>
      <c r="S7" s="16">
        <f t="shared" si="0"/>
        <v>7617110.21</v>
      </c>
      <c r="T7" s="16">
        <f t="shared" si="0"/>
        <v>209483588.79999998</v>
      </c>
      <c r="U7" s="16">
        <f>S7-R7</f>
        <v>4134841.37</v>
      </c>
      <c r="V7" s="16">
        <f>T7-P7</f>
        <v>-120449011.80999997</v>
      </c>
      <c r="W7" s="16">
        <f>T7/P7*100</f>
        <v>63.492843208792848</v>
      </c>
      <c r="X7" s="16">
        <f t="shared" ref="X7:X38" si="2">T7-Q7</f>
        <v>-16898349.080000073</v>
      </c>
      <c r="Y7" s="16">
        <f t="shared" ref="Y7:Y62" si="3">T7/Q7*100</f>
        <v>92.53546937611361</v>
      </c>
      <c r="Z7" s="16">
        <f t="shared" ref="Z7:Z38" si="4">T7-N7</f>
        <v>-12391520.197897643</v>
      </c>
      <c r="AA7" s="16">
        <f t="shared" ref="AA7:AA62" si="5">T7/N7*100</f>
        <v>94.415092231902833</v>
      </c>
      <c r="AB7" s="16">
        <f t="shared" ref="AB7:AB62" si="6">N7/L7*100</f>
        <v>60.396606338972603</v>
      </c>
      <c r="AC7" s="16" t="e">
        <f t="shared" ref="AC7" si="7">AC8+AC9+AC10+AC11+AC12+AC13+AC14+AC21+AC22+AC23+AC35+AC36+AC39+AC42+AC53</f>
        <v>#REF!</v>
      </c>
    </row>
    <row r="8" spans="1:30" s="14" customFormat="1" ht="33.75" customHeight="1" x14ac:dyDescent="0.3">
      <c r="A8" s="13"/>
      <c r="B8" s="50" t="s">
        <v>35</v>
      </c>
      <c r="C8" s="50"/>
      <c r="D8" s="50"/>
      <c r="E8" s="50"/>
      <c r="F8" s="50"/>
      <c r="G8" s="50"/>
      <c r="H8" s="50"/>
      <c r="I8" s="50"/>
      <c r="J8" s="16">
        <v>254657279.16999999</v>
      </c>
      <c r="K8" s="16">
        <v>265440776.69999999</v>
      </c>
      <c r="L8" s="18">
        <f>265440776.7/57.46*100*34.24/100</f>
        <v>158174246.33150017</v>
      </c>
      <c r="M8" s="18">
        <v>177340760.43000001</v>
      </c>
      <c r="N8" s="18">
        <f>M8/57.46*100*34.24/100</f>
        <v>105676081.39789768</v>
      </c>
      <c r="O8" s="16">
        <v>171081000</v>
      </c>
      <c r="P8" s="16">
        <v>155702561.28999999</v>
      </c>
      <c r="Q8" s="16">
        <v>120257458.93000001</v>
      </c>
      <c r="R8" s="16">
        <v>2319562.0699999998</v>
      </c>
      <c r="S8" s="16">
        <v>6676418.21</v>
      </c>
      <c r="T8" s="16">
        <v>110707798.41</v>
      </c>
      <c r="U8" s="16">
        <f t="shared" ref="U8:U62" si="8">S8-R8</f>
        <v>4356856.1400000006</v>
      </c>
      <c r="V8" s="16">
        <f t="shared" ref="V8:V62" si="9">T8-P8</f>
        <v>-44994762.879999995</v>
      </c>
      <c r="W8" s="16">
        <f t="shared" ref="W8:W62" si="10">T8/P8*100</f>
        <v>71.102104867628924</v>
      </c>
      <c r="X8" s="16">
        <f t="shared" si="2"/>
        <v>-9549660.5200000107</v>
      </c>
      <c r="Y8" s="16">
        <f t="shared" si="3"/>
        <v>92.058986939380844</v>
      </c>
      <c r="Z8" s="16">
        <f t="shared" si="4"/>
        <v>5031717.0121023208</v>
      </c>
      <c r="AA8" s="16">
        <f t="shared" si="5"/>
        <v>104.76145306065676</v>
      </c>
      <c r="AB8" s="16">
        <f t="shared" si="6"/>
        <v>66.809916183461809</v>
      </c>
      <c r="AC8" s="16">
        <v>255571677.94</v>
      </c>
    </row>
    <row r="9" spans="1:30" s="14" customFormat="1" ht="54" customHeight="1" x14ac:dyDescent="0.3">
      <c r="A9" s="13"/>
      <c r="B9" s="50" t="s">
        <v>34</v>
      </c>
      <c r="C9" s="50"/>
      <c r="D9" s="50"/>
      <c r="E9" s="50"/>
      <c r="F9" s="50"/>
      <c r="G9" s="50"/>
      <c r="H9" s="50"/>
      <c r="I9" s="50"/>
      <c r="J9" s="16">
        <v>19969879.079999998</v>
      </c>
      <c r="K9" s="16">
        <v>21737050.32</v>
      </c>
      <c r="L9" s="16">
        <f>K9</f>
        <v>21737050.32</v>
      </c>
      <c r="M9" s="16">
        <v>14114111.050000001</v>
      </c>
      <c r="N9" s="16">
        <f>M9</f>
        <v>14114111.050000001</v>
      </c>
      <c r="O9" s="16">
        <v>22705020</v>
      </c>
      <c r="P9" s="16">
        <v>21785000</v>
      </c>
      <c r="Q9" s="16">
        <v>16568051.02</v>
      </c>
      <c r="R9" s="16">
        <v>0</v>
      </c>
      <c r="S9" s="16">
        <v>0</v>
      </c>
      <c r="T9" s="16">
        <v>13011173.01</v>
      </c>
      <c r="U9" s="16">
        <f t="shared" si="8"/>
        <v>0</v>
      </c>
      <c r="V9" s="16">
        <f t="shared" si="9"/>
        <v>-8773826.9900000002</v>
      </c>
      <c r="W9" s="16">
        <f t="shared" si="10"/>
        <v>59.725375304108333</v>
      </c>
      <c r="X9" s="16">
        <f t="shared" si="2"/>
        <v>-3556878.01</v>
      </c>
      <c r="Y9" s="16">
        <f t="shared" si="3"/>
        <v>78.531705354441854</v>
      </c>
      <c r="Z9" s="16">
        <f t="shared" si="4"/>
        <v>-1102938.040000001</v>
      </c>
      <c r="AA9" s="16">
        <f t="shared" si="5"/>
        <v>92.185564956285361</v>
      </c>
      <c r="AB9" s="16">
        <f t="shared" si="6"/>
        <v>64.931123782759869</v>
      </c>
      <c r="AC9" s="27">
        <v>21311346.530000001</v>
      </c>
    </row>
    <row r="10" spans="1:30" s="14" customFormat="1" ht="57.75" customHeight="1" x14ac:dyDescent="0.3">
      <c r="A10" s="13"/>
      <c r="B10" s="50" t="s">
        <v>33</v>
      </c>
      <c r="C10" s="50"/>
      <c r="D10" s="50"/>
      <c r="E10" s="50"/>
      <c r="F10" s="50"/>
      <c r="G10" s="50"/>
      <c r="H10" s="50"/>
      <c r="I10" s="50"/>
      <c r="J10" s="16">
        <v>12137800</v>
      </c>
      <c r="K10" s="16">
        <v>12511583.869999999</v>
      </c>
      <c r="L10" s="16">
        <f>K10</f>
        <v>12511583.869999999</v>
      </c>
      <c r="M10" s="16">
        <v>8642612.9700000007</v>
      </c>
      <c r="N10" s="16">
        <f t="shared" ref="N10:N13" si="11">M10</f>
        <v>8642612.9700000007</v>
      </c>
      <c r="O10" s="16">
        <v>12396483</v>
      </c>
      <c r="P10" s="16">
        <v>11638275.32</v>
      </c>
      <c r="Q10" s="16">
        <v>9735836.8900000006</v>
      </c>
      <c r="R10" s="16">
        <v>46199.78</v>
      </c>
      <c r="S10" s="16">
        <v>53182.66</v>
      </c>
      <c r="T10" s="16">
        <v>7654535.5099999998</v>
      </c>
      <c r="U10" s="16">
        <f t="shared" si="8"/>
        <v>6982.8800000000047</v>
      </c>
      <c r="V10" s="16">
        <f t="shared" si="9"/>
        <v>-3983739.8100000005</v>
      </c>
      <c r="W10" s="16">
        <f t="shared" si="10"/>
        <v>65.770359435009468</v>
      </c>
      <c r="X10" s="16">
        <f t="shared" si="2"/>
        <v>-2081301.3800000008</v>
      </c>
      <c r="Y10" s="16">
        <f t="shared" si="3"/>
        <v>78.622265312006462</v>
      </c>
      <c r="Z10" s="16">
        <f t="shared" si="4"/>
        <v>-988077.46000000089</v>
      </c>
      <c r="AA10" s="16">
        <f t="shared" si="5"/>
        <v>88.567375822221962</v>
      </c>
      <c r="AB10" s="16">
        <f t="shared" si="6"/>
        <v>69.076889543322068</v>
      </c>
      <c r="AC10" s="27">
        <v>11975757.109999999</v>
      </c>
      <c r="AD10" s="14" t="s">
        <v>66</v>
      </c>
    </row>
    <row r="11" spans="1:30" s="14" customFormat="1" ht="37.5" customHeight="1" x14ac:dyDescent="0.3">
      <c r="A11" s="13"/>
      <c r="B11" s="50" t="s">
        <v>32</v>
      </c>
      <c r="C11" s="50"/>
      <c r="D11" s="50"/>
      <c r="E11" s="50"/>
      <c r="F11" s="50"/>
      <c r="G11" s="50"/>
      <c r="H11" s="50"/>
      <c r="I11" s="50"/>
      <c r="J11" s="16">
        <v>15099490</v>
      </c>
      <c r="K11" s="16">
        <v>15106830.01</v>
      </c>
      <c r="L11" s="16">
        <f>K11</f>
        <v>15106830.01</v>
      </c>
      <c r="M11" s="16">
        <v>13510757.539999999</v>
      </c>
      <c r="N11" s="16">
        <f t="shared" si="11"/>
        <v>13510757.539999999</v>
      </c>
      <c r="O11" s="16">
        <v>15785007</v>
      </c>
      <c r="P11" s="16">
        <v>5000000</v>
      </c>
      <c r="Q11" s="16">
        <v>4963073.76</v>
      </c>
      <c r="R11" s="16">
        <v>331968.57</v>
      </c>
      <c r="S11" s="16">
        <v>86163.03</v>
      </c>
      <c r="T11" s="16">
        <v>10521854.32</v>
      </c>
      <c r="U11" s="16">
        <f t="shared" si="8"/>
        <v>-245805.54</v>
      </c>
      <c r="V11" s="16">
        <f t="shared" si="9"/>
        <v>5521854.3200000003</v>
      </c>
      <c r="W11" s="16">
        <f t="shared" si="10"/>
        <v>210.4370864</v>
      </c>
      <c r="X11" s="16">
        <f t="shared" si="2"/>
        <v>5558780.5600000005</v>
      </c>
      <c r="Y11" s="16">
        <f t="shared" si="3"/>
        <v>212.00277950332139</v>
      </c>
      <c r="Z11" s="16">
        <f t="shared" si="4"/>
        <v>-2988903.2199999988</v>
      </c>
      <c r="AA11" s="16">
        <f t="shared" si="5"/>
        <v>77.877604485529091</v>
      </c>
      <c r="AB11" s="16">
        <f t="shared" si="6"/>
        <v>89.434762495219204</v>
      </c>
      <c r="AC11" s="27">
        <v>15099981.33</v>
      </c>
      <c r="AD11" s="14" t="s">
        <v>66</v>
      </c>
    </row>
    <row r="12" spans="1:30" s="14" customFormat="1" ht="57.75" customHeight="1" x14ac:dyDescent="0.3">
      <c r="A12" s="13"/>
      <c r="B12" s="50" t="s">
        <v>31</v>
      </c>
      <c r="C12" s="50"/>
      <c r="D12" s="50"/>
      <c r="E12" s="50"/>
      <c r="F12" s="50"/>
      <c r="G12" s="50"/>
      <c r="H12" s="50"/>
      <c r="I12" s="50"/>
      <c r="J12" s="16">
        <v>174000</v>
      </c>
      <c r="K12" s="16">
        <v>231716.17</v>
      </c>
      <c r="L12" s="16">
        <f>K12</f>
        <v>231716.17</v>
      </c>
      <c r="M12" s="16">
        <v>153061.1</v>
      </c>
      <c r="N12" s="16">
        <f t="shared" si="11"/>
        <v>153061.1</v>
      </c>
      <c r="O12" s="16">
        <v>279640</v>
      </c>
      <c r="P12" s="16">
        <v>205406</v>
      </c>
      <c r="Q12" s="16">
        <v>160786.26</v>
      </c>
      <c r="R12" s="16">
        <v>0</v>
      </c>
      <c r="S12" s="16">
        <v>0</v>
      </c>
      <c r="T12" s="16">
        <v>153054.35999999999</v>
      </c>
      <c r="U12" s="16">
        <f t="shared" si="8"/>
        <v>0</v>
      </c>
      <c r="V12" s="16">
        <f t="shared" si="9"/>
        <v>-52351.640000000014</v>
      </c>
      <c r="W12" s="16">
        <f t="shared" si="10"/>
        <v>74.513091146315091</v>
      </c>
      <c r="X12" s="16">
        <f t="shared" si="2"/>
        <v>-7731.9000000000233</v>
      </c>
      <c r="Y12" s="16">
        <f t="shared" si="3"/>
        <v>95.191193575868965</v>
      </c>
      <c r="Z12" s="16">
        <f t="shared" si="4"/>
        <v>-6.7400000000197906</v>
      </c>
      <c r="AA12" s="16">
        <f t="shared" si="5"/>
        <v>99.995596529751822</v>
      </c>
      <c r="AB12" s="16">
        <f t="shared" si="6"/>
        <v>66.055424617108073</v>
      </c>
      <c r="AC12" s="27">
        <v>175716.17</v>
      </c>
      <c r="AD12" s="14" t="s">
        <v>66</v>
      </c>
    </row>
    <row r="13" spans="1:30" s="14" customFormat="1" ht="33.75" customHeight="1" x14ac:dyDescent="0.3">
      <c r="A13" s="13"/>
      <c r="B13" s="50" t="s">
        <v>30</v>
      </c>
      <c r="C13" s="50"/>
      <c r="D13" s="50"/>
      <c r="E13" s="50"/>
      <c r="F13" s="50"/>
      <c r="G13" s="50"/>
      <c r="H13" s="50"/>
      <c r="I13" s="50"/>
      <c r="J13" s="16">
        <v>7243257.4500000002</v>
      </c>
      <c r="K13" s="16">
        <v>7565305.1299999999</v>
      </c>
      <c r="L13" s="16">
        <f>K13</f>
        <v>7565305.1299999999</v>
      </c>
      <c r="M13" s="16">
        <v>1932510.18</v>
      </c>
      <c r="N13" s="16">
        <f t="shared" si="11"/>
        <v>1932510.18</v>
      </c>
      <c r="O13" s="16">
        <v>9878000</v>
      </c>
      <c r="P13" s="16">
        <v>7065305.1299999999</v>
      </c>
      <c r="Q13" s="16">
        <v>2572269.7999999998</v>
      </c>
      <c r="R13" s="16">
        <v>30436.62</v>
      </c>
      <c r="S13" s="16">
        <v>21445.09</v>
      </c>
      <c r="T13" s="16">
        <v>1438889.43</v>
      </c>
      <c r="U13" s="16">
        <f t="shared" si="8"/>
        <v>-8991.5299999999988</v>
      </c>
      <c r="V13" s="16">
        <f t="shared" si="9"/>
        <v>-5626415.7000000002</v>
      </c>
      <c r="W13" s="16">
        <f t="shared" si="10"/>
        <v>20.365566716861665</v>
      </c>
      <c r="X13" s="16">
        <f t="shared" si="2"/>
        <v>-1133380.3699999999</v>
      </c>
      <c r="Y13" s="16">
        <f t="shared" si="3"/>
        <v>55.938511193499217</v>
      </c>
      <c r="Z13" s="16">
        <f t="shared" si="4"/>
        <v>-493620.75</v>
      </c>
      <c r="AA13" s="16">
        <f t="shared" si="5"/>
        <v>74.45701683185959</v>
      </c>
      <c r="AB13" s="16">
        <f t="shared" si="6"/>
        <v>25.544378538503175</v>
      </c>
      <c r="AC13" s="27">
        <v>7076032.8399999999</v>
      </c>
      <c r="AD13" s="14" t="s">
        <v>66</v>
      </c>
    </row>
    <row r="14" spans="1:30" s="14" customFormat="1" ht="18.75" x14ac:dyDescent="0.3">
      <c r="A14" s="13"/>
      <c r="B14" s="50" t="s">
        <v>25</v>
      </c>
      <c r="C14" s="50"/>
      <c r="D14" s="50"/>
      <c r="E14" s="50"/>
      <c r="F14" s="50"/>
      <c r="G14" s="50"/>
      <c r="H14" s="50"/>
      <c r="I14" s="50"/>
      <c r="J14" s="16">
        <f>J15+J20</f>
        <v>50071022.740000002</v>
      </c>
      <c r="K14" s="16">
        <f>K15+K20</f>
        <v>51016411.920000002</v>
      </c>
      <c r="L14" s="16">
        <f>L15+L20</f>
        <v>51016411.920000002</v>
      </c>
      <c r="M14" s="16">
        <f>M15+M20</f>
        <v>21858984.879999999</v>
      </c>
      <c r="N14" s="16">
        <f t="shared" ref="N14" si="12">N15+N20</f>
        <v>21858984.879999999</v>
      </c>
      <c r="O14" s="16">
        <f t="shared" ref="O14:T14" si="13">O15+O20</f>
        <v>57940197.800000004</v>
      </c>
      <c r="P14" s="16">
        <f t="shared" si="13"/>
        <v>54016411.920000002</v>
      </c>
      <c r="Q14" s="16">
        <f t="shared" si="13"/>
        <v>28452373.989999998</v>
      </c>
      <c r="R14" s="16">
        <f t="shared" ref="R14" si="14">R15+R20</f>
        <v>433406.08</v>
      </c>
      <c r="S14" s="16">
        <f t="shared" si="13"/>
        <v>225480.32000000001</v>
      </c>
      <c r="T14" s="16">
        <f t="shared" si="13"/>
        <v>21365957.379999999</v>
      </c>
      <c r="U14" s="16">
        <f t="shared" si="8"/>
        <v>-207925.76000000001</v>
      </c>
      <c r="V14" s="16">
        <f t="shared" si="9"/>
        <v>-32650454.540000003</v>
      </c>
      <c r="W14" s="16">
        <f t="shared" si="10"/>
        <v>39.554566141201029</v>
      </c>
      <c r="X14" s="16">
        <f t="shared" si="2"/>
        <v>-7086416.6099999994</v>
      </c>
      <c r="Y14" s="16">
        <f t="shared" si="3"/>
        <v>75.093759794909815</v>
      </c>
      <c r="Z14" s="16">
        <f t="shared" si="4"/>
        <v>-493027.5</v>
      </c>
      <c r="AA14" s="16">
        <f t="shared" si="5"/>
        <v>97.744508710232481</v>
      </c>
      <c r="AB14" s="16">
        <f t="shared" si="6"/>
        <v>42.846966412058876</v>
      </c>
      <c r="AC14" s="27">
        <f>AC15+AC20</f>
        <v>49271022.740000002</v>
      </c>
      <c r="AD14" s="5"/>
    </row>
    <row r="15" spans="1:30" s="5" customFormat="1" ht="75.75" customHeight="1" x14ac:dyDescent="0.3">
      <c r="A15" s="9"/>
      <c r="B15" s="29"/>
      <c r="C15" s="29"/>
      <c r="D15" s="29"/>
      <c r="E15" s="29"/>
      <c r="F15" s="29"/>
      <c r="G15" s="29"/>
      <c r="H15" s="29"/>
      <c r="I15" s="38" t="s">
        <v>44</v>
      </c>
      <c r="J15" s="17">
        <v>16327641.43</v>
      </c>
      <c r="K15" s="17">
        <v>16439211.15</v>
      </c>
      <c r="L15" s="32">
        <f>K15</f>
        <v>16439211.15</v>
      </c>
      <c r="M15" s="17">
        <v>12354835.189999999</v>
      </c>
      <c r="N15" s="32">
        <f>M15</f>
        <v>12354835.189999999</v>
      </c>
      <c r="O15" s="17">
        <v>18745812.460000001</v>
      </c>
      <c r="P15" s="17">
        <v>19439211.149999999</v>
      </c>
      <c r="Q15" s="17">
        <v>17426206.649999999</v>
      </c>
      <c r="R15" s="17">
        <f>257516.69+125223.57</f>
        <v>382740.26</v>
      </c>
      <c r="S15" s="17">
        <v>9886.1</v>
      </c>
      <c r="T15" s="17">
        <v>16769549.789999999</v>
      </c>
      <c r="U15" s="16">
        <f t="shared" si="8"/>
        <v>-372854.16000000003</v>
      </c>
      <c r="V15" s="16">
        <f t="shared" si="9"/>
        <v>-2669661.3599999994</v>
      </c>
      <c r="W15" s="16">
        <f t="shared" si="10"/>
        <v>86.266616791185996</v>
      </c>
      <c r="X15" s="17">
        <f t="shared" si="2"/>
        <v>-656656.8599999994</v>
      </c>
      <c r="Y15" s="16">
        <f t="shared" si="3"/>
        <v>96.23178541842897</v>
      </c>
      <c r="Z15" s="17">
        <f t="shared" si="4"/>
        <v>4414714.5999999996</v>
      </c>
      <c r="AA15" s="16">
        <f t="shared" si="5"/>
        <v>135.73268709867753</v>
      </c>
      <c r="AB15" s="16">
        <f t="shared" si="6"/>
        <v>75.154671822558825</v>
      </c>
      <c r="AC15" s="28">
        <v>16165468.640000001</v>
      </c>
    </row>
    <row r="16" spans="1:30" s="5" customFormat="1" ht="25.5" hidden="1" customHeight="1" x14ac:dyDescent="0.3">
      <c r="A16" s="9"/>
      <c r="B16" s="29" t="s">
        <v>8</v>
      </c>
      <c r="C16" s="29" t="s">
        <v>26</v>
      </c>
      <c r="D16" s="29" t="s">
        <v>25</v>
      </c>
      <c r="E16" s="29"/>
      <c r="F16" s="29"/>
      <c r="G16" s="6"/>
      <c r="H16" s="6"/>
      <c r="I16" s="38" t="s">
        <v>44</v>
      </c>
      <c r="J16" s="17">
        <v>20632512.710000001</v>
      </c>
      <c r="K16" s="17">
        <v>20632512.710000001</v>
      </c>
      <c r="L16" s="17">
        <v>20632512.710000001</v>
      </c>
      <c r="M16" s="17"/>
      <c r="N16" s="17"/>
      <c r="O16" s="17"/>
      <c r="P16" s="17"/>
      <c r="Q16" s="17"/>
      <c r="R16" s="17"/>
      <c r="S16" s="17"/>
      <c r="T16" s="17"/>
      <c r="U16" s="16">
        <f t="shared" si="8"/>
        <v>0</v>
      </c>
      <c r="V16" s="16">
        <f t="shared" si="9"/>
        <v>0</v>
      </c>
      <c r="W16" s="16" t="e">
        <f t="shared" si="10"/>
        <v>#DIV/0!</v>
      </c>
      <c r="X16" s="17">
        <f t="shared" si="2"/>
        <v>0</v>
      </c>
      <c r="Y16" s="16" t="e">
        <f t="shared" si="3"/>
        <v>#DIV/0!</v>
      </c>
      <c r="Z16" s="17">
        <f t="shared" si="4"/>
        <v>0</v>
      </c>
      <c r="AA16" s="16" t="e">
        <f t="shared" si="5"/>
        <v>#DIV/0!</v>
      </c>
      <c r="AB16" s="16">
        <f t="shared" si="6"/>
        <v>0</v>
      </c>
      <c r="AC16" s="17" t="e">
        <f>L16+(#REF!*L16)/100</f>
        <v>#REF!</v>
      </c>
    </row>
    <row r="17" spans="1:30" s="5" customFormat="1" ht="32.25" hidden="1" customHeight="1" x14ac:dyDescent="0.3">
      <c r="A17" s="9"/>
      <c r="B17" s="29" t="s">
        <v>8</v>
      </c>
      <c r="C17" s="29" t="s">
        <v>26</v>
      </c>
      <c r="D17" s="29" t="s">
        <v>25</v>
      </c>
      <c r="E17" s="29"/>
      <c r="F17" s="29"/>
      <c r="G17" s="6"/>
      <c r="H17" s="6"/>
      <c r="I17" s="38" t="s">
        <v>29</v>
      </c>
      <c r="J17" s="17">
        <v>624600</v>
      </c>
      <c r="K17" s="17">
        <v>624600</v>
      </c>
      <c r="L17" s="17">
        <v>624600</v>
      </c>
      <c r="M17" s="17"/>
      <c r="N17" s="17"/>
      <c r="O17" s="17"/>
      <c r="P17" s="17"/>
      <c r="Q17" s="17"/>
      <c r="R17" s="17"/>
      <c r="S17" s="17"/>
      <c r="T17" s="17"/>
      <c r="U17" s="16">
        <f t="shared" si="8"/>
        <v>0</v>
      </c>
      <c r="V17" s="16">
        <f t="shared" si="9"/>
        <v>0</v>
      </c>
      <c r="W17" s="16" t="e">
        <f t="shared" si="10"/>
        <v>#DIV/0!</v>
      </c>
      <c r="X17" s="17">
        <f t="shared" si="2"/>
        <v>0</v>
      </c>
      <c r="Y17" s="16" t="e">
        <f t="shared" si="3"/>
        <v>#DIV/0!</v>
      </c>
      <c r="Z17" s="17">
        <f t="shared" si="4"/>
        <v>0</v>
      </c>
      <c r="AA17" s="16" t="e">
        <f t="shared" si="5"/>
        <v>#DIV/0!</v>
      </c>
      <c r="AB17" s="16">
        <f t="shared" si="6"/>
        <v>0</v>
      </c>
      <c r="AC17" s="17" t="e">
        <f>L17+(#REF!*L17)/100</f>
        <v>#REF!</v>
      </c>
    </row>
    <row r="18" spans="1:30" s="5" customFormat="1" ht="42.75" hidden="1" customHeight="1" x14ac:dyDescent="0.3">
      <c r="A18" s="9"/>
      <c r="B18" s="29" t="s">
        <v>8</v>
      </c>
      <c r="C18" s="29" t="s">
        <v>26</v>
      </c>
      <c r="D18" s="29" t="s">
        <v>25</v>
      </c>
      <c r="E18" s="29"/>
      <c r="F18" s="29"/>
      <c r="G18" s="6"/>
      <c r="H18" s="6"/>
      <c r="I18" s="38" t="s">
        <v>28</v>
      </c>
      <c r="J18" s="17">
        <v>54500</v>
      </c>
      <c r="K18" s="17">
        <v>54500</v>
      </c>
      <c r="L18" s="17">
        <v>54500</v>
      </c>
      <c r="M18" s="17"/>
      <c r="N18" s="17"/>
      <c r="O18" s="17"/>
      <c r="P18" s="17"/>
      <c r="Q18" s="17"/>
      <c r="R18" s="17"/>
      <c r="S18" s="17"/>
      <c r="T18" s="17"/>
      <c r="U18" s="16">
        <f t="shared" si="8"/>
        <v>0</v>
      </c>
      <c r="V18" s="16">
        <f t="shared" si="9"/>
        <v>0</v>
      </c>
      <c r="W18" s="16" t="e">
        <f t="shared" si="10"/>
        <v>#DIV/0!</v>
      </c>
      <c r="X18" s="17">
        <f t="shared" si="2"/>
        <v>0</v>
      </c>
      <c r="Y18" s="16" t="e">
        <f t="shared" si="3"/>
        <v>#DIV/0!</v>
      </c>
      <c r="Z18" s="17">
        <f t="shared" si="4"/>
        <v>0</v>
      </c>
      <c r="AA18" s="16" t="e">
        <f t="shared" si="5"/>
        <v>#DIV/0!</v>
      </c>
      <c r="AB18" s="16">
        <f t="shared" si="6"/>
        <v>0</v>
      </c>
      <c r="AC18" s="17" t="e">
        <f>L18+(#REF!*L18)/100</f>
        <v>#REF!</v>
      </c>
    </row>
    <row r="19" spans="1:30" s="5" customFormat="1" ht="32.25" hidden="1" customHeight="1" x14ac:dyDescent="0.3">
      <c r="A19" s="9"/>
      <c r="B19" s="29" t="s">
        <v>8</v>
      </c>
      <c r="C19" s="29" t="s">
        <v>26</v>
      </c>
      <c r="D19" s="29" t="s">
        <v>25</v>
      </c>
      <c r="E19" s="29"/>
      <c r="F19" s="29"/>
      <c r="G19" s="6"/>
      <c r="H19" s="6"/>
      <c r="I19" s="38" t="s">
        <v>27</v>
      </c>
      <c r="J19" s="17">
        <v>100</v>
      </c>
      <c r="K19" s="17">
        <v>100</v>
      </c>
      <c r="L19" s="17">
        <v>100</v>
      </c>
      <c r="M19" s="17"/>
      <c r="N19" s="17"/>
      <c r="O19" s="17"/>
      <c r="P19" s="17"/>
      <c r="Q19" s="17"/>
      <c r="R19" s="17"/>
      <c r="S19" s="17"/>
      <c r="T19" s="17"/>
      <c r="U19" s="16">
        <f t="shared" si="8"/>
        <v>0</v>
      </c>
      <c r="V19" s="16">
        <f t="shared" si="9"/>
        <v>0</v>
      </c>
      <c r="W19" s="16" t="e">
        <f t="shared" si="10"/>
        <v>#DIV/0!</v>
      </c>
      <c r="X19" s="17">
        <f t="shared" si="2"/>
        <v>0</v>
      </c>
      <c r="Y19" s="16" t="e">
        <f t="shared" si="3"/>
        <v>#DIV/0!</v>
      </c>
      <c r="Z19" s="17">
        <f t="shared" si="4"/>
        <v>0</v>
      </c>
      <c r="AA19" s="16" t="e">
        <f t="shared" si="5"/>
        <v>#DIV/0!</v>
      </c>
      <c r="AB19" s="16">
        <f t="shared" si="6"/>
        <v>0</v>
      </c>
      <c r="AC19" s="17" t="e">
        <f>L19+(#REF!*L19)/100</f>
        <v>#REF!</v>
      </c>
    </row>
    <row r="20" spans="1:30" s="5" customFormat="1" ht="72" customHeight="1" x14ac:dyDescent="0.3">
      <c r="A20" s="9"/>
      <c r="B20" s="29" t="s">
        <v>8</v>
      </c>
      <c r="C20" s="29" t="s">
        <v>26</v>
      </c>
      <c r="D20" s="29" t="s">
        <v>25</v>
      </c>
      <c r="E20" s="29"/>
      <c r="F20" s="29"/>
      <c r="G20" s="6"/>
      <c r="H20" s="6"/>
      <c r="I20" s="38" t="s">
        <v>45</v>
      </c>
      <c r="J20" s="17">
        <v>33743381.310000002</v>
      </c>
      <c r="K20" s="17">
        <v>34577200.770000003</v>
      </c>
      <c r="L20" s="17">
        <f>K20</f>
        <v>34577200.770000003</v>
      </c>
      <c r="M20" s="17">
        <v>9504149.6899999995</v>
      </c>
      <c r="N20" s="17">
        <f>M20</f>
        <v>9504149.6899999995</v>
      </c>
      <c r="O20" s="17">
        <v>39194385.340000004</v>
      </c>
      <c r="P20" s="17">
        <v>34577200.770000003</v>
      </c>
      <c r="Q20" s="17">
        <v>11026167.34</v>
      </c>
      <c r="R20" s="17">
        <f>47458.51+3207.31</f>
        <v>50665.82</v>
      </c>
      <c r="S20" s="17">
        <v>215594.22</v>
      </c>
      <c r="T20" s="17">
        <v>4596407.59</v>
      </c>
      <c r="U20" s="16">
        <f t="shared" si="8"/>
        <v>164928.4</v>
      </c>
      <c r="V20" s="16">
        <f t="shared" si="9"/>
        <v>-29980793.180000003</v>
      </c>
      <c r="W20" s="16">
        <f t="shared" si="10"/>
        <v>13.293174368203777</v>
      </c>
      <c r="X20" s="17">
        <f t="shared" si="2"/>
        <v>-6429759.75</v>
      </c>
      <c r="Y20" s="16">
        <f t="shared" si="3"/>
        <v>41.686357990645192</v>
      </c>
      <c r="Z20" s="17">
        <f t="shared" si="4"/>
        <v>-4907742.0999999996</v>
      </c>
      <c r="AA20" s="16">
        <f t="shared" si="5"/>
        <v>48.362112760452533</v>
      </c>
      <c r="AB20" s="16">
        <f t="shared" si="6"/>
        <v>27.486752768737787</v>
      </c>
      <c r="AC20" s="28">
        <v>33105554.100000001</v>
      </c>
    </row>
    <row r="21" spans="1:30" s="14" customFormat="1" ht="37.5" customHeight="1" x14ac:dyDescent="0.3">
      <c r="A21" s="13"/>
      <c r="B21" s="50" t="s">
        <v>24</v>
      </c>
      <c r="C21" s="50"/>
      <c r="D21" s="50"/>
      <c r="E21" s="50"/>
      <c r="F21" s="50"/>
      <c r="G21" s="50"/>
      <c r="H21" s="50"/>
      <c r="I21" s="50"/>
      <c r="J21" s="16">
        <v>6445100</v>
      </c>
      <c r="K21" s="16">
        <v>6713532.96</v>
      </c>
      <c r="L21" s="16">
        <f>K21</f>
        <v>6713532.96</v>
      </c>
      <c r="M21" s="16">
        <v>4667077.96</v>
      </c>
      <c r="N21" s="16">
        <f>M21</f>
        <v>4667077.96</v>
      </c>
      <c r="O21" s="16">
        <v>5417000</v>
      </c>
      <c r="P21" s="16">
        <v>5417000</v>
      </c>
      <c r="Q21" s="16">
        <v>4206827.5199999996</v>
      </c>
      <c r="R21" s="16">
        <v>151673.29999999999</v>
      </c>
      <c r="S21" s="16">
        <v>177009.27</v>
      </c>
      <c r="T21" s="16">
        <v>4767554.33</v>
      </c>
      <c r="U21" s="16">
        <f t="shared" si="8"/>
        <v>25335.97</v>
      </c>
      <c r="V21" s="16">
        <f t="shared" si="9"/>
        <v>-649445.66999999993</v>
      </c>
      <c r="W21" s="16">
        <f t="shared" si="10"/>
        <v>88.010971570980246</v>
      </c>
      <c r="X21" s="16">
        <f t="shared" si="2"/>
        <v>560726.81000000052</v>
      </c>
      <c r="Y21" s="16">
        <f t="shared" si="3"/>
        <v>113.32897075846837</v>
      </c>
      <c r="Z21" s="16">
        <f t="shared" si="4"/>
        <v>100476.37000000011</v>
      </c>
      <c r="AA21" s="16">
        <f t="shared" si="5"/>
        <v>102.15287532929919</v>
      </c>
      <c r="AB21" s="16">
        <f t="shared" si="6"/>
        <v>69.517465510439678</v>
      </c>
      <c r="AC21" s="27">
        <v>6531042.4199999999</v>
      </c>
      <c r="AD21" s="14" t="s">
        <v>66</v>
      </c>
    </row>
    <row r="22" spans="1:30" s="14" customFormat="1" ht="75.75" customHeight="1" x14ac:dyDescent="0.3">
      <c r="A22" s="13"/>
      <c r="B22" s="25"/>
      <c r="C22" s="25"/>
      <c r="D22" s="25"/>
      <c r="E22" s="25"/>
      <c r="F22" s="25"/>
      <c r="G22" s="25"/>
      <c r="H22" s="25"/>
      <c r="I22" s="25" t="s">
        <v>51</v>
      </c>
      <c r="J22" s="16">
        <v>0</v>
      </c>
      <c r="K22" s="16">
        <v>37.68</v>
      </c>
      <c r="L22" s="16">
        <f>K22</f>
        <v>37.68</v>
      </c>
      <c r="M22" s="16">
        <v>37.68</v>
      </c>
      <c r="N22" s="16">
        <f>M22</f>
        <v>37.68</v>
      </c>
      <c r="O22" s="16">
        <v>0</v>
      </c>
      <c r="P22" s="16">
        <v>0</v>
      </c>
      <c r="Q22" s="16">
        <v>0</v>
      </c>
      <c r="R22" s="16"/>
      <c r="S22" s="16"/>
      <c r="T22" s="16">
        <v>0</v>
      </c>
      <c r="U22" s="16">
        <f t="shared" si="8"/>
        <v>0</v>
      </c>
      <c r="V22" s="16">
        <f t="shared" si="9"/>
        <v>0</v>
      </c>
      <c r="W22" s="16">
        <v>0</v>
      </c>
      <c r="X22" s="16">
        <f t="shared" si="2"/>
        <v>0</v>
      </c>
      <c r="Y22" s="16">
        <v>0</v>
      </c>
      <c r="Z22" s="16">
        <f t="shared" si="4"/>
        <v>-37.68</v>
      </c>
      <c r="AA22" s="16">
        <f t="shared" si="5"/>
        <v>0</v>
      </c>
      <c r="AB22" s="16">
        <f t="shared" si="6"/>
        <v>100</v>
      </c>
      <c r="AC22" s="16" t="e">
        <f>L22+(#REF!*L22)/100</f>
        <v>#REF!</v>
      </c>
    </row>
    <row r="23" spans="1:30" s="14" customFormat="1" ht="113.25" customHeight="1" x14ac:dyDescent="0.3">
      <c r="A23" s="13"/>
      <c r="B23" s="50" t="s">
        <v>18</v>
      </c>
      <c r="C23" s="50"/>
      <c r="D23" s="50"/>
      <c r="E23" s="50"/>
      <c r="F23" s="50"/>
      <c r="G23" s="50"/>
      <c r="H23" s="50"/>
      <c r="I23" s="50"/>
      <c r="J23" s="16">
        <f>J24+J27+J31+J33</f>
        <v>39251888.760000005</v>
      </c>
      <c r="K23" s="16">
        <f>K24+K27+K31+K33</f>
        <v>39915695.43</v>
      </c>
      <c r="L23" s="16">
        <f>L24+L27+L31+L33</f>
        <v>39915695.43</v>
      </c>
      <c r="M23" s="16">
        <f t="shared" ref="M23:Q23" si="15">M24+M27+M31+M33</f>
        <v>23891723.890000001</v>
      </c>
      <c r="N23" s="16">
        <f t="shared" ref="N23" si="16">N24+N27+N31+N33</f>
        <v>23891723.890000001</v>
      </c>
      <c r="O23" s="16">
        <f t="shared" si="15"/>
        <v>44662630</v>
      </c>
      <c r="P23" s="16">
        <f t="shared" si="15"/>
        <v>38696989.460000001</v>
      </c>
      <c r="Q23" s="16">
        <f t="shared" si="15"/>
        <v>19617544.52</v>
      </c>
      <c r="R23" s="16">
        <f t="shared" ref="R23:S23" si="17">R24+R27+R31+R33</f>
        <v>38412.25</v>
      </c>
      <c r="S23" s="16">
        <f t="shared" si="17"/>
        <v>98564.53</v>
      </c>
      <c r="T23" s="16">
        <f t="shared" ref="T23" si="18">T24+T27+T31+T33</f>
        <v>21012732.629999999</v>
      </c>
      <c r="U23" s="16">
        <f t="shared" si="8"/>
        <v>60152.28</v>
      </c>
      <c r="V23" s="16">
        <f t="shared" si="9"/>
        <v>-17684256.830000002</v>
      </c>
      <c r="W23" s="16">
        <f t="shared" si="10"/>
        <v>54.300690888939243</v>
      </c>
      <c r="X23" s="16">
        <f t="shared" si="2"/>
        <v>1395188.1099999994</v>
      </c>
      <c r="Y23" s="16">
        <f t="shared" si="3"/>
        <v>107.11194058245981</v>
      </c>
      <c r="Z23" s="16">
        <f t="shared" si="4"/>
        <v>-2878991.2600000016</v>
      </c>
      <c r="AA23" s="16">
        <f t="shared" si="5"/>
        <v>87.949838725513573</v>
      </c>
      <c r="AB23" s="16">
        <f t="shared" si="6"/>
        <v>59.855461949545194</v>
      </c>
      <c r="AC23" s="27">
        <f>AC24+AC27+AC31+AC33</f>
        <v>38526555.700000003</v>
      </c>
    </row>
    <row r="24" spans="1:30" s="5" customFormat="1" ht="149.25" customHeight="1" x14ac:dyDescent="0.3">
      <c r="A24" s="9"/>
      <c r="B24" s="29"/>
      <c r="C24" s="29"/>
      <c r="D24" s="29"/>
      <c r="E24" s="29"/>
      <c r="F24" s="29"/>
      <c r="G24" s="29"/>
      <c r="H24" s="29"/>
      <c r="I24" s="38" t="s">
        <v>23</v>
      </c>
      <c r="J24" s="48">
        <v>37687202.700000003</v>
      </c>
      <c r="K24" s="32">
        <v>38255832.640000001</v>
      </c>
      <c r="L24" s="32">
        <f>K24</f>
        <v>38255832.640000001</v>
      </c>
      <c r="M24" s="17">
        <v>22692441.57</v>
      </c>
      <c r="N24" s="32">
        <f>M24</f>
        <v>22692441.57</v>
      </c>
      <c r="O24" s="36">
        <v>43816787.369999997</v>
      </c>
      <c r="P24" s="36">
        <v>38155181.82</v>
      </c>
      <c r="Q24" s="17">
        <v>19139644.93</v>
      </c>
      <c r="R24" s="17">
        <v>18125.91</v>
      </c>
      <c r="S24" s="17">
        <v>79251.12</v>
      </c>
      <c r="T24" s="17">
        <v>20422540.899999999</v>
      </c>
      <c r="U24" s="16">
        <f t="shared" si="8"/>
        <v>61125.209999999992</v>
      </c>
      <c r="V24" s="16">
        <f t="shared" si="9"/>
        <v>-17732640.920000002</v>
      </c>
      <c r="W24" s="16">
        <f t="shared" si="10"/>
        <v>53.524947139145873</v>
      </c>
      <c r="X24" s="17">
        <f t="shared" si="2"/>
        <v>1282895.9699999988</v>
      </c>
      <c r="Y24" s="16">
        <f t="shared" si="3"/>
        <v>106.70282011339276</v>
      </c>
      <c r="Z24" s="17">
        <f t="shared" si="4"/>
        <v>-2269900.6700000018</v>
      </c>
      <c r="AA24" s="16">
        <f t="shared" si="5"/>
        <v>89.99710690893275</v>
      </c>
      <c r="AB24" s="16">
        <f t="shared" si="6"/>
        <v>59.31759944566717</v>
      </c>
      <c r="AC24" s="28">
        <v>36935324.18</v>
      </c>
      <c r="AD24" s="5" t="s">
        <v>66</v>
      </c>
    </row>
    <row r="25" spans="1:30" s="5" customFormat="1" ht="53.25" hidden="1" customHeight="1" x14ac:dyDescent="0.3">
      <c r="A25" s="9"/>
      <c r="B25" s="29" t="s">
        <v>8</v>
      </c>
      <c r="C25" s="29" t="s">
        <v>18</v>
      </c>
      <c r="D25" s="29" t="s">
        <v>20</v>
      </c>
      <c r="E25" s="29"/>
      <c r="F25" s="29"/>
      <c r="G25" s="6"/>
      <c r="H25" s="6"/>
      <c r="I25" s="29" t="s">
        <v>23</v>
      </c>
      <c r="J25" s="17">
        <v>31842999.989999998</v>
      </c>
      <c r="K25" s="17">
        <v>31842999.989999998</v>
      </c>
      <c r="L25" s="17">
        <v>31842999.989999998</v>
      </c>
      <c r="M25" s="17"/>
      <c r="N25" s="17"/>
      <c r="O25" s="17"/>
      <c r="P25" s="17"/>
      <c r="Q25" s="17"/>
      <c r="R25" s="17"/>
      <c r="S25" s="17"/>
      <c r="T25" s="17"/>
      <c r="U25" s="16">
        <f t="shared" si="8"/>
        <v>0</v>
      </c>
      <c r="V25" s="16">
        <f t="shared" si="9"/>
        <v>0</v>
      </c>
      <c r="W25" s="16" t="e">
        <f t="shared" si="10"/>
        <v>#DIV/0!</v>
      </c>
      <c r="X25" s="17">
        <f t="shared" si="2"/>
        <v>0</v>
      </c>
      <c r="Y25" s="16" t="e">
        <f t="shared" si="3"/>
        <v>#DIV/0!</v>
      </c>
      <c r="Z25" s="17">
        <f t="shared" si="4"/>
        <v>0</v>
      </c>
      <c r="AA25" s="16" t="e">
        <f t="shared" si="5"/>
        <v>#DIV/0!</v>
      </c>
      <c r="AB25" s="16">
        <f t="shared" si="6"/>
        <v>0</v>
      </c>
      <c r="AC25" s="17" t="e">
        <f>L25+(#REF!*L25)/100</f>
        <v>#REF!</v>
      </c>
    </row>
    <row r="26" spans="1:30" s="5" customFormat="1" ht="8.25" hidden="1" customHeight="1" x14ac:dyDescent="0.3">
      <c r="A26" s="9"/>
      <c r="B26" s="29" t="s">
        <v>8</v>
      </c>
      <c r="C26" s="29" t="s">
        <v>18</v>
      </c>
      <c r="D26" s="29" t="s">
        <v>20</v>
      </c>
      <c r="E26" s="29"/>
      <c r="F26" s="29"/>
      <c r="G26" s="6"/>
      <c r="H26" s="6"/>
      <c r="I26" s="29" t="s">
        <v>22</v>
      </c>
      <c r="J26" s="17">
        <v>3583390.66</v>
      </c>
      <c r="K26" s="17">
        <v>3583390.66</v>
      </c>
      <c r="L26" s="17">
        <v>3583390.66</v>
      </c>
      <c r="M26" s="17"/>
      <c r="N26" s="17"/>
      <c r="O26" s="17"/>
      <c r="P26" s="17"/>
      <c r="Q26" s="17"/>
      <c r="R26" s="17"/>
      <c r="S26" s="17"/>
      <c r="T26" s="17"/>
      <c r="U26" s="16">
        <f t="shared" si="8"/>
        <v>0</v>
      </c>
      <c r="V26" s="16">
        <f t="shared" si="9"/>
        <v>0</v>
      </c>
      <c r="W26" s="16" t="e">
        <f t="shared" si="10"/>
        <v>#DIV/0!</v>
      </c>
      <c r="X26" s="17">
        <f t="shared" si="2"/>
        <v>0</v>
      </c>
      <c r="Y26" s="16" t="e">
        <f t="shared" si="3"/>
        <v>#DIV/0!</v>
      </c>
      <c r="Z26" s="17">
        <f t="shared" si="4"/>
        <v>0</v>
      </c>
      <c r="AA26" s="16" t="e">
        <f t="shared" si="5"/>
        <v>#DIV/0!</v>
      </c>
      <c r="AB26" s="16">
        <f t="shared" si="6"/>
        <v>0</v>
      </c>
      <c r="AC26" s="17" t="e">
        <f>L26+(#REF!*L26)/100</f>
        <v>#REF!</v>
      </c>
    </row>
    <row r="27" spans="1:30" s="5" customFormat="1" ht="72.75" customHeight="1" x14ac:dyDescent="0.3">
      <c r="A27" s="9"/>
      <c r="B27" s="29"/>
      <c r="C27" s="29"/>
      <c r="D27" s="29"/>
      <c r="E27" s="29"/>
      <c r="F27" s="29"/>
      <c r="G27" s="6"/>
      <c r="H27" s="6"/>
      <c r="I27" s="38" t="s">
        <v>46</v>
      </c>
      <c r="J27" s="17">
        <v>1529686.06</v>
      </c>
      <c r="K27" s="17">
        <v>1575180.62</v>
      </c>
      <c r="L27" s="17">
        <f>K27</f>
        <v>1575180.62</v>
      </c>
      <c r="M27" s="17">
        <v>1129769.45</v>
      </c>
      <c r="N27" s="17">
        <f>M27</f>
        <v>1129769.45</v>
      </c>
      <c r="O27" s="17">
        <v>810842.63</v>
      </c>
      <c r="P27" s="17">
        <v>474607.64</v>
      </c>
      <c r="Q27" s="17">
        <v>412832.98</v>
      </c>
      <c r="R27" s="17">
        <v>18628.009999999998</v>
      </c>
      <c r="S27" s="17">
        <v>19313.41</v>
      </c>
      <c r="T27" s="17">
        <v>539982.18000000005</v>
      </c>
      <c r="U27" s="16">
        <f t="shared" si="8"/>
        <v>685.40000000000146</v>
      </c>
      <c r="V27" s="16">
        <f t="shared" si="9"/>
        <v>65374.540000000037</v>
      </c>
      <c r="W27" s="16">
        <f t="shared" si="10"/>
        <v>113.77443902925795</v>
      </c>
      <c r="X27" s="17">
        <f t="shared" si="2"/>
        <v>127149.20000000007</v>
      </c>
      <c r="Y27" s="16">
        <f t="shared" si="3"/>
        <v>130.79918663474999</v>
      </c>
      <c r="Z27" s="17">
        <f t="shared" si="4"/>
        <v>-589787.2699999999</v>
      </c>
      <c r="AA27" s="16">
        <f t="shared" si="5"/>
        <v>47.795785237421676</v>
      </c>
      <c r="AB27" s="16">
        <f t="shared" si="6"/>
        <v>71.723168483370486</v>
      </c>
      <c r="AC27" s="28">
        <v>1509257.07</v>
      </c>
      <c r="AD27" s="5" t="s">
        <v>66</v>
      </c>
    </row>
    <row r="28" spans="1:30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7">
        <v>157910</v>
      </c>
      <c r="K28" s="17">
        <v>157910</v>
      </c>
      <c r="L28" s="17">
        <v>157910</v>
      </c>
      <c r="M28" s="17"/>
      <c r="N28" s="17"/>
      <c r="O28" s="17"/>
      <c r="P28" s="17"/>
      <c r="Q28" s="17"/>
      <c r="R28" s="17"/>
      <c r="S28" s="17"/>
      <c r="T28" s="17"/>
      <c r="U28" s="16">
        <f t="shared" si="8"/>
        <v>0</v>
      </c>
      <c r="V28" s="16">
        <f t="shared" si="9"/>
        <v>0</v>
      </c>
      <c r="W28" s="16" t="e">
        <f t="shared" si="10"/>
        <v>#DIV/0!</v>
      </c>
      <c r="X28" s="16">
        <f t="shared" si="2"/>
        <v>0</v>
      </c>
      <c r="Y28" s="16" t="e">
        <f t="shared" si="3"/>
        <v>#DIV/0!</v>
      </c>
      <c r="Z28" s="16">
        <f t="shared" si="4"/>
        <v>0</v>
      </c>
      <c r="AA28" s="16" t="e">
        <f t="shared" si="5"/>
        <v>#DIV/0!</v>
      </c>
      <c r="AB28" s="16">
        <f t="shared" si="6"/>
        <v>0</v>
      </c>
      <c r="AC28" s="16" t="e">
        <f>L28+(#REF!*L28)/100</f>
        <v>#REF!</v>
      </c>
    </row>
    <row r="29" spans="1:30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7">
        <v>0</v>
      </c>
      <c r="K29" s="17">
        <v>0</v>
      </c>
      <c r="L29" s="17">
        <v>0</v>
      </c>
      <c r="M29" s="17"/>
      <c r="N29" s="17"/>
      <c r="O29" s="17"/>
      <c r="P29" s="17"/>
      <c r="Q29" s="17"/>
      <c r="R29" s="17"/>
      <c r="S29" s="17"/>
      <c r="T29" s="17"/>
      <c r="U29" s="16">
        <f t="shared" si="8"/>
        <v>0</v>
      </c>
      <c r="V29" s="16">
        <f t="shared" si="9"/>
        <v>0</v>
      </c>
      <c r="W29" s="16" t="e">
        <f t="shared" si="10"/>
        <v>#DIV/0!</v>
      </c>
      <c r="X29" s="16">
        <f t="shared" si="2"/>
        <v>0</v>
      </c>
      <c r="Y29" s="16" t="e">
        <f t="shared" si="3"/>
        <v>#DIV/0!</v>
      </c>
      <c r="Z29" s="16">
        <f t="shared" si="4"/>
        <v>0</v>
      </c>
      <c r="AA29" s="16" t="e">
        <f t="shared" si="5"/>
        <v>#DIV/0!</v>
      </c>
      <c r="AB29" s="16" t="e">
        <f t="shared" si="6"/>
        <v>#DIV/0!</v>
      </c>
      <c r="AC29" s="16" t="e">
        <f>L29+(#REF!*L29)/100</f>
        <v>#REF!</v>
      </c>
    </row>
    <row r="30" spans="1:30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7">
        <v>730549.34</v>
      </c>
      <c r="K30" s="17">
        <v>730549.34</v>
      </c>
      <c r="L30" s="17">
        <v>730549.34</v>
      </c>
      <c r="M30" s="17"/>
      <c r="N30" s="17"/>
      <c r="O30" s="17"/>
      <c r="P30" s="17"/>
      <c r="Q30" s="17"/>
      <c r="R30" s="17"/>
      <c r="S30" s="17"/>
      <c r="T30" s="17"/>
      <c r="U30" s="16">
        <f t="shared" si="8"/>
        <v>0</v>
      </c>
      <c r="V30" s="16">
        <f t="shared" si="9"/>
        <v>0</v>
      </c>
      <c r="W30" s="16" t="e">
        <f t="shared" si="10"/>
        <v>#DIV/0!</v>
      </c>
      <c r="X30" s="16">
        <f t="shared" si="2"/>
        <v>0</v>
      </c>
      <c r="Y30" s="16" t="e">
        <f t="shared" si="3"/>
        <v>#DIV/0!</v>
      </c>
      <c r="Z30" s="16">
        <f t="shared" si="4"/>
        <v>0</v>
      </c>
      <c r="AA30" s="16" t="e">
        <f t="shared" si="5"/>
        <v>#DIV/0!</v>
      </c>
      <c r="AB30" s="16">
        <f t="shared" si="6"/>
        <v>0</v>
      </c>
      <c r="AC30" s="16" t="e">
        <f>L30+(#REF!*L30)/100</f>
        <v>#REF!</v>
      </c>
    </row>
    <row r="31" spans="1:30" s="14" customFormat="1" ht="54.75" customHeight="1" x14ac:dyDescent="0.3">
      <c r="A31" s="13"/>
      <c r="B31" s="50" t="s">
        <v>17</v>
      </c>
      <c r="C31" s="50"/>
      <c r="D31" s="50"/>
      <c r="E31" s="50"/>
      <c r="F31" s="50"/>
      <c r="G31" s="50"/>
      <c r="H31" s="50"/>
      <c r="I31" s="50"/>
      <c r="J31" s="16">
        <f>J32</f>
        <v>35000</v>
      </c>
      <c r="K31" s="16">
        <f>K32</f>
        <v>52500</v>
      </c>
      <c r="L31" s="16">
        <f>L32</f>
        <v>52500</v>
      </c>
      <c r="M31" s="16">
        <f t="shared" ref="M31:T31" si="19">M32</f>
        <v>52500</v>
      </c>
      <c r="N31" s="16">
        <f t="shared" si="19"/>
        <v>52500</v>
      </c>
      <c r="O31" s="16">
        <f t="shared" si="19"/>
        <v>35000</v>
      </c>
      <c r="P31" s="16">
        <f t="shared" si="19"/>
        <v>35000</v>
      </c>
      <c r="Q31" s="16">
        <f t="shared" si="19"/>
        <v>35000</v>
      </c>
      <c r="R31" s="16">
        <f t="shared" si="19"/>
        <v>0</v>
      </c>
      <c r="S31" s="16">
        <f t="shared" si="19"/>
        <v>0</v>
      </c>
      <c r="T31" s="16">
        <f t="shared" si="19"/>
        <v>13500</v>
      </c>
      <c r="U31" s="16">
        <f t="shared" si="8"/>
        <v>0</v>
      </c>
      <c r="V31" s="16">
        <f t="shared" si="9"/>
        <v>-21500</v>
      </c>
      <c r="W31" s="16">
        <f t="shared" si="10"/>
        <v>38.571428571428577</v>
      </c>
      <c r="X31" s="16">
        <f t="shared" si="2"/>
        <v>-21500</v>
      </c>
      <c r="Y31" s="16">
        <f t="shared" si="3"/>
        <v>38.571428571428577</v>
      </c>
      <c r="Z31" s="16">
        <f t="shared" si="4"/>
        <v>-39000</v>
      </c>
      <c r="AA31" s="16">
        <f t="shared" si="5"/>
        <v>25.714285714285712</v>
      </c>
      <c r="AB31" s="16">
        <f t="shared" si="6"/>
        <v>100</v>
      </c>
      <c r="AC31" s="16">
        <f>AC32</f>
        <v>52500</v>
      </c>
    </row>
    <row r="32" spans="1:30" s="5" customFormat="1" ht="92.25" customHeight="1" x14ac:dyDescent="0.3">
      <c r="A32" s="9"/>
      <c r="B32" s="29" t="s">
        <v>8</v>
      </c>
      <c r="C32" s="29" t="s">
        <v>18</v>
      </c>
      <c r="D32" s="29" t="s">
        <v>17</v>
      </c>
      <c r="E32" s="29"/>
      <c r="F32" s="29"/>
      <c r="G32" s="6"/>
      <c r="H32" s="6"/>
      <c r="I32" s="29" t="s">
        <v>16</v>
      </c>
      <c r="J32" s="17">
        <v>35000</v>
      </c>
      <c r="K32" s="17">
        <v>52500</v>
      </c>
      <c r="L32" s="17">
        <f>K32</f>
        <v>52500</v>
      </c>
      <c r="M32" s="17">
        <v>52500</v>
      </c>
      <c r="N32" s="17">
        <f>M32</f>
        <v>52500</v>
      </c>
      <c r="O32" s="17">
        <v>35000</v>
      </c>
      <c r="P32" s="17">
        <v>35000</v>
      </c>
      <c r="Q32" s="17">
        <v>35000</v>
      </c>
      <c r="R32" s="17">
        <v>0</v>
      </c>
      <c r="S32" s="17">
        <v>0</v>
      </c>
      <c r="T32" s="17">
        <v>13500</v>
      </c>
      <c r="U32" s="16">
        <f t="shared" si="8"/>
        <v>0</v>
      </c>
      <c r="V32" s="16">
        <f t="shared" si="9"/>
        <v>-21500</v>
      </c>
      <c r="W32" s="16">
        <f t="shared" si="10"/>
        <v>38.571428571428577</v>
      </c>
      <c r="X32" s="17">
        <f t="shared" si="2"/>
        <v>-21500</v>
      </c>
      <c r="Y32" s="16">
        <f t="shared" si="3"/>
        <v>38.571428571428577</v>
      </c>
      <c r="Z32" s="17">
        <f t="shared" si="4"/>
        <v>-39000</v>
      </c>
      <c r="AA32" s="16">
        <f t="shared" si="5"/>
        <v>25.714285714285712</v>
      </c>
      <c r="AB32" s="16">
        <f t="shared" si="6"/>
        <v>100</v>
      </c>
      <c r="AC32" s="28">
        <v>52500</v>
      </c>
      <c r="AD32" s="5" t="s">
        <v>66</v>
      </c>
    </row>
    <row r="33" spans="1:30" s="14" customFormat="1" ht="75" x14ac:dyDescent="0.3">
      <c r="A33" s="13"/>
      <c r="B33" s="25"/>
      <c r="C33" s="25"/>
      <c r="D33" s="25"/>
      <c r="E33" s="25"/>
      <c r="F33" s="25"/>
      <c r="G33" s="15"/>
      <c r="H33" s="15"/>
      <c r="I33" s="25" t="s">
        <v>54</v>
      </c>
      <c r="J33" s="16">
        <f>J34</f>
        <v>0</v>
      </c>
      <c r="K33" s="16">
        <f>K34</f>
        <v>32182.17</v>
      </c>
      <c r="L33" s="16">
        <f>L34</f>
        <v>32182.17</v>
      </c>
      <c r="M33" s="16">
        <f t="shared" ref="M33:T33" si="20">M34</f>
        <v>17012.87</v>
      </c>
      <c r="N33" s="16">
        <f t="shared" si="20"/>
        <v>17012.87</v>
      </c>
      <c r="O33" s="16">
        <f t="shared" si="20"/>
        <v>0</v>
      </c>
      <c r="P33" s="16">
        <f t="shared" si="20"/>
        <v>32200</v>
      </c>
      <c r="Q33" s="16">
        <f t="shared" si="20"/>
        <v>30066.61</v>
      </c>
      <c r="R33" s="16">
        <f>R34</f>
        <v>1658.33</v>
      </c>
      <c r="S33" s="16">
        <f>S34</f>
        <v>0</v>
      </c>
      <c r="T33" s="16">
        <f t="shared" si="20"/>
        <v>36709.550000000003</v>
      </c>
      <c r="U33" s="16">
        <f t="shared" si="8"/>
        <v>-1658.33</v>
      </c>
      <c r="V33" s="16">
        <f t="shared" si="9"/>
        <v>4509.5500000000029</v>
      </c>
      <c r="W33" s="16">
        <f t="shared" si="10"/>
        <v>114.00481366459627</v>
      </c>
      <c r="X33" s="16">
        <f t="shared" si="2"/>
        <v>6642.9400000000023</v>
      </c>
      <c r="Y33" s="16">
        <f t="shared" si="3"/>
        <v>122.09407711744025</v>
      </c>
      <c r="Z33" s="16">
        <f t="shared" si="4"/>
        <v>19696.680000000004</v>
      </c>
      <c r="AA33" s="16">
        <f t="shared" si="5"/>
        <v>215.77517491169922</v>
      </c>
      <c r="AB33" s="16">
        <f t="shared" si="6"/>
        <v>52.864272359508391</v>
      </c>
      <c r="AC33" s="16">
        <f>AC34</f>
        <v>29474.45</v>
      </c>
    </row>
    <row r="34" spans="1:30" s="5" customFormat="1" ht="56.25" x14ac:dyDescent="0.3">
      <c r="A34" s="9"/>
      <c r="B34" s="29"/>
      <c r="C34" s="29"/>
      <c r="D34" s="29"/>
      <c r="E34" s="29"/>
      <c r="F34" s="29"/>
      <c r="G34" s="6"/>
      <c r="H34" s="6"/>
      <c r="I34" s="38" t="s">
        <v>55</v>
      </c>
      <c r="J34" s="17">
        <v>0</v>
      </c>
      <c r="K34" s="17">
        <v>32182.17</v>
      </c>
      <c r="L34" s="17">
        <f>K34</f>
        <v>32182.17</v>
      </c>
      <c r="M34" s="17">
        <v>17012.87</v>
      </c>
      <c r="N34" s="17">
        <f>M34</f>
        <v>17012.87</v>
      </c>
      <c r="O34" s="17">
        <v>0</v>
      </c>
      <c r="P34" s="17">
        <v>32200</v>
      </c>
      <c r="Q34" s="17">
        <v>30066.61</v>
      </c>
      <c r="R34" s="17">
        <v>1658.33</v>
      </c>
      <c r="S34" s="17">
        <v>0</v>
      </c>
      <c r="T34" s="17">
        <v>36709.550000000003</v>
      </c>
      <c r="U34" s="16">
        <f t="shared" si="8"/>
        <v>-1658.33</v>
      </c>
      <c r="V34" s="16">
        <f t="shared" si="9"/>
        <v>4509.5500000000029</v>
      </c>
      <c r="W34" s="16">
        <f t="shared" si="10"/>
        <v>114.00481366459627</v>
      </c>
      <c r="X34" s="17">
        <f t="shared" si="2"/>
        <v>6642.9400000000023</v>
      </c>
      <c r="Y34" s="16">
        <f t="shared" si="3"/>
        <v>122.09407711744025</v>
      </c>
      <c r="Z34" s="17">
        <f t="shared" si="4"/>
        <v>19696.680000000004</v>
      </c>
      <c r="AA34" s="16">
        <f t="shared" si="5"/>
        <v>215.77517491169922</v>
      </c>
      <c r="AB34" s="16">
        <f t="shared" si="6"/>
        <v>52.864272359508391</v>
      </c>
      <c r="AC34" s="28">
        <v>29474.45</v>
      </c>
      <c r="AD34" s="5" t="s">
        <v>66</v>
      </c>
    </row>
    <row r="35" spans="1:30" s="14" customFormat="1" ht="40.5" customHeight="1" x14ac:dyDescent="0.3">
      <c r="A35" s="13"/>
      <c r="B35" s="50" t="s">
        <v>15</v>
      </c>
      <c r="C35" s="50"/>
      <c r="D35" s="50"/>
      <c r="E35" s="50"/>
      <c r="F35" s="50"/>
      <c r="G35" s="50"/>
      <c r="H35" s="50"/>
      <c r="I35" s="50"/>
      <c r="J35" s="16">
        <v>740430</v>
      </c>
      <c r="K35" s="16">
        <v>744358.93</v>
      </c>
      <c r="L35" s="16">
        <f>K35</f>
        <v>744358.93</v>
      </c>
      <c r="M35" s="16">
        <v>602014.54</v>
      </c>
      <c r="N35" s="16">
        <f>M35</f>
        <v>602014.54</v>
      </c>
      <c r="O35" s="16">
        <v>1066860</v>
      </c>
      <c r="P35" s="16">
        <v>350000</v>
      </c>
      <c r="Q35" s="16">
        <v>280579.73</v>
      </c>
      <c r="R35" s="16">
        <v>166.1</v>
      </c>
      <c r="S35" s="16">
        <v>1078.9000000000001</v>
      </c>
      <c r="T35" s="16">
        <v>14892.79</v>
      </c>
      <c r="U35" s="16">
        <f t="shared" si="8"/>
        <v>912.80000000000007</v>
      </c>
      <c r="V35" s="16">
        <f t="shared" si="9"/>
        <v>-335107.21000000002</v>
      </c>
      <c r="W35" s="16">
        <f t="shared" si="10"/>
        <v>4.2550828571428578</v>
      </c>
      <c r="X35" s="16">
        <f t="shared" si="2"/>
        <v>-265686.94</v>
      </c>
      <c r="Y35" s="16">
        <f t="shared" si="3"/>
        <v>5.3078638289373226</v>
      </c>
      <c r="Z35" s="16">
        <f t="shared" si="4"/>
        <v>-587121.75</v>
      </c>
      <c r="AA35" s="16">
        <f t="shared" si="5"/>
        <v>2.473825632184897</v>
      </c>
      <c r="AB35" s="16">
        <f t="shared" si="6"/>
        <v>80.87691511943035</v>
      </c>
      <c r="AC35" s="27">
        <v>740842.18</v>
      </c>
      <c r="AD35" s="14" t="s">
        <v>66</v>
      </c>
    </row>
    <row r="36" spans="1:30" s="14" customFormat="1" ht="76.5" customHeight="1" x14ac:dyDescent="0.3">
      <c r="A36" s="13"/>
      <c r="B36" s="50" t="s">
        <v>13</v>
      </c>
      <c r="C36" s="50"/>
      <c r="D36" s="50"/>
      <c r="E36" s="50"/>
      <c r="F36" s="50"/>
      <c r="G36" s="50"/>
      <c r="H36" s="50"/>
      <c r="I36" s="50"/>
      <c r="J36" s="16">
        <f>J37+J38</f>
        <v>43682692.43</v>
      </c>
      <c r="K36" s="16">
        <f>K37+K38</f>
        <v>45146459.710000001</v>
      </c>
      <c r="L36" s="16">
        <f>L37+L38</f>
        <v>45146459.710000001</v>
      </c>
      <c r="M36" s="16">
        <f t="shared" ref="M36:N36" si="21">M37+M38</f>
        <v>21359909.289999999</v>
      </c>
      <c r="N36" s="16">
        <f t="shared" si="21"/>
        <v>21359909.289999999</v>
      </c>
      <c r="O36" s="16">
        <f t="shared" ref="O36:T36" si="22">O37+O38</f>
        <v>25737024.199999999</v>
      </c>
      <c r="P36" s="16">
        <f t="shared" si="22"/>
        <v>24991651.489999998</v>
      </c>
      <c r="Q36" s="16">
        <f t="shared" si="22"/>
        <v>15360396.529999999</v>
      </c>
      <c r="R36" s="16">
        <f t="shared" ref="R36" si="23">R37+R38</f>
        <v>57399.39</v>
      </c>
      <c r="S36" s="16">
        <f t="shared" si="22"/>
        <v>216940.06</v>
      </c>
      <c r="T36" s="16">
        <f t="shared" si="22"/>
        <v>13045036.719999999</v>
      </c>
      <c r="U36" s="16">
        <f t="shared" si="8"/>
        <v>159540.66999999998</v>
      </c>
      <c r="V36" s="16">
        <f t="shared" si="9"/>
        <v>-11946614.77</v>
      </c>
      <c r="W36" s="16">
        <f t="shared" si="10"/>
        <v>52.197577759996207</v>
      </c>
      <c r="X36" s="16">
        <f t="shared" si="2"/>
        <v>-2315359.8100000005</v>
      </c>
      <c r="Y36" s="16">
        <f t="shared" si="3"/>
        <v>84.926432039186423</v>
      </c>
      <c r="Z36" s="16">
        <f t="shared" si="4"/>
        <v>-8314872.5700000003</v>
      </c>
      <c r="AA36" s="16">
        <f t="shared" si="5"/>
        <v>61.072528646492209</v>
      </c>
      <c r="AB36" s="16">
        <f t="shared" si="6"/>
        <v>47.312479045325347</v>
      </c>
      <c r="AC36" s="16">
        <f>AC37+AC38</f>
        <v>43485252</v>
      </c>
    </row>
    <row r="37" spans="1:30" s="5" customFormat="1" ht="36" customHeight="1" x14ac:dyDescent="0.3">
      <c r="A37" s="9"/>
      <c r="B37" s="55" t="s">
        <v>14</v>
      </c>
      <c r="C37" s="55"/>
      <c r="D37" s="55"/>
      <c r="E37" s="55"/>
      <c r="F37" s="55"/>
      <c r="G37" s="55"/>
      <c r="H37" s="55"/>
      <c r="I37" s="55"/>
      <c r="J37" s="17">
        <v>43485252</v>
      </c>
      <c r="K37" s="17">
        <v>44475755.740000002</v>
      </c>
      <c r="L37" s="17">
        <f>K37</f>
        <v>44475755.740000002</v>
      </c>
      <c r="M37" s="17">
        <v>20989432.68</v>
      </c>
      <c r="N37" s="17">
        <f>M37</f>
        <v>20989432.68</v>
      </c>
      <c r="O37" s="17">
        <f>250000+25487024.2</f>
        <v>25737024.199999999</v>
      </c>
      <c r="P37" s="17">
        <v>24961552.5</v>
      </c>
      <c r="Q37" s="17">
        <v>15330297.539999999</v>
      </c>
      <c r="R37" s="17">
        <v>109399.39</v>
      </c>
      <c r="S37" s="17">
        <v>211940.06</v>
      </c>
      <c r="T37" s="17">
        <v>12100285.619999999</v>
      </c>
      <c r="U37" s="16">
        <f t="shared" si="8"/>
        <v>102540.67</v>
      </c>
      <c r="V37" s="16">
        <f t="shared" si="9"/>
        <v>-12861266.880000001</v>
      </c>
      <c r="W37" s="16">
        <f t="shared" si="10"/>
        <v>48.47569324864709</v>
      </c>
      <c r="X37" s="17">
        <f t="shared" si="2"/>
        <v>-3230011.92</v>
      </c>
      <c r="Y37" s="16">
        <f t="shared" si="3"/>
        <v>78.930533399158023</v>
      </c>
      <c r="Z37" s="17">
        <f t="shared" si="4"/>
        <v>-8889147.0600000005</v>
      </c>
      <c r="AA37" s="16">
        <f t="shared" si="5"/>
        <v>57.649417230461317</v>
      </c>
      <c r="AB37" s="16">
        <f t="shared" si="6"/>
        <v>47.192975882639828</v>
      </c>
      <c r="AC37" s="28">
        <v>43485252</v>
      </c>
      <c r="AD37" s="14" t="s">
        <v>66</v>
      </c>
    </row>
    <row r="38" spans="1:30" s="5" customFormat="1" ht="36.75" customHeight="1" x14ac:dyDescent="0.3">
      <c r="A38" s="9"/>
      <c r="B38" s="55" t="s">
        <v>12</v>
      </c>
      <c r="C38" s="55"/>
      <c r="D38" s="55"/>
      <c r="E38" s="55"/>
      <c r="F38" s="55"/>
      <c r="G38" s="55"/>
      <c r="H38" s="55"/>
      <c r="I38" s="55"/>
      <c r="J38" s="17">
        <v>197440.43</v>
      </c>
      <c r="K38" s="17">
        <v>670703.97</v>
      </c>
      <c r="L38" s="17">
        <f>K38</f>
        <v>670703.97</v>
      </c>
      <c r="M38" s="17">
        <v>370476.61</v>
      </c>
      <c r="N38" s="17">
        <f>M38</f>
        <v>370476.61</v>
      </c>
      <c r="O38" s="17">
        <v>0</v>
      </c>
      <c r="P38" s="17">
        <v>30098.99</v>
      </c>
      <c r="Q38" s="17">
        <v>30098.99</v>
      </c>
      <c r="R38" s="17">
        <v>-52000</v>
      </c>
      <c r="S38" s="17">
        <v>5000</v>
      </c>
      <c r="T38" s="17">
        <v>944751.1</v>
      </c>
      <c r="U38" s="16">
        <f t="shared" si="8"/>
        <v>57000</v>
      </c>
      <c r="V38" s="16">
        <f t="shared" si="9"/>
        <v>914652.11</v>
      </c>
      <c r="W38" s="16">
        <f t="shared" si="10"/>
        <v>3138.8132957285275</v>
      </c>
      <c r="X38" s="17">
        <f t="shared" si="2"/>
        <v>914652.11</v>
      </c>
      <c r="Y38" s="16">
        <f t="shared" si="3"/>
        <v>3138.8132957285275</v>
      </c>
      <c r="Z38" s="17">
        <f t="shared" si="4"/>
        <v>574274.49</v>
      </c>
      <c r="AA38" s="16">
        <f t="shared" si="5"/>
        <v>255.00964824742914</v>
      </c>
      <c r="AB38" s="16">
        <f t="shared" si="6"/>
        <v>55.23697884179812</v>
      </c>
      <c r="AC38" s="17">
        <v>0</v>
      </c>
    </row>
    <row r="39" spans="1:30" s="14" customFormat="1" ht="60" customHeight="1" x14ac:dyDescent="0.3">
      <c r="A39" s="13"/>
      <c r="B39" s="50" t="s">
        <v>11</v>
      </c>
      <c r="C39" s="50"/>
      <c r="D39" s="50"/>
      <c r="E39" s="50"/>
      <c r="F39" s="50"/>
      <c r="G39" s="50"/>
      <c r="H39" s="50"/>
      <c r="I39" s="50"/>
      <c r="J39" s="16">
        <f>J40+J41</f>
        <v>1411870</v>
      </c>
      <c r="K39" s="16">
        <f>K40+K41</f>
        <v>1419651.91</v>
      </c>
      <c r="L39" s="16">
        <f>L40+L41</f>
        <v>1419651.91</v>
      </c>
      <c r="M39" s="16">
        <f t="shared" ref="M39" si="24">M40+M41</f>
        <v>796304.98</v>
      </c>
      <c r="N39" s="16">
        <f t="shared" ref="N39" si="25">N40+N41</f>
        <v>796304.98</v>
      </c>
      <c r="O39" s="16">
        <f t="shared" ref="O39:T39" si="26">O40+O41</f>
        <v>1586000</v>
      </c>
      <c r="P39" s="16">
        <f t="shared" si="26"/>
        <v>3954000</v>
      </c>
      <c r="Q39" s="16">
        <f t="shared" si="26"/>
        <v>3330493.93</v>
      </c>
      <c r="R39" s="16">
        <f t="shared" ref="R39" si="27">R40+R41</f>
        <v>0</v>
      </c>
      <c r="S39" s="16">
        <f t="shared" si="26"/>
        <v>0</v>
      </c>
      <c r="T39" s="16">
        <f t="shared" si="26"/>
        <v>3475640.89</v>
      </c>
      <c r="U39" s="16">
        <f t="shared" si="8"/>
        <v>0</v>
      </c>
      <c r="V39" s="16">
        <f t="shared" si="9"/>
        <v>-478359.10999999987</v>
      </c>
      <c r="W39" s="16">
        <f t="shared" si="10"/>
        <v>87.901894031360655</v>
      </c>
      <c r="X39" s="16">
        <f t="shared" ref="X39:X62" si="28">T39-Q39</f>
        <v>145146.95999999996</v>
      </c>
      <c r="Y39" s="16">
        <f t="shared" si="3"/>
        <v>104.35812113910683</v>
      </c>
      <c r="Z39" s="16">
        <f t="shared" ref="Z39:Z62" si="29">T39-N39</f>
        <v>2679335.91</v>
      </c>
      <c r="AA39" s="16">
        <f t="shared" si="5"/>
        <v>436.4710729298717</v>
      </c>
      <c r="AB39" s="16">
        <f t="shared" si="6"/>
        <v>56.091565431697973</v>
      </c>
      <c r="AC39" s="16">
        <f>AC40+AC41</f>
        <v>1411920.5699999998</v>
      </c>
    </row>
    <row r="40" spans="1:30" s="5" customFormat="1" ht="75" customHeight="1" x14ac:dyDescent="0.3">
      <c r="A40" s="9"/>
      <c r="B40" s="55" t="s">
        <v>47</v>
      </c>
      <c r="C40" s="55"/>
      <c r="D40" s="55"/>
      <c r="E40" s="55"/>
      <c r="F40" s="55"/>
      <c r="G40" s="55"/>
      <c r="H40" s="55"/>
      <c r="I40" s="55"/>
      <c r="J40" s="17">
        <v>430130</v>
      </c>
      <c r="K40" s="17">
        <v>430132.04</v>
      </c>
      <c r="L40" s="17">
        <f t="shared" ref="L40:L53" si="30">K40</f>
        <v>430132.04</v>
      </c>
      <c r="M40" s="17">
        <v>430132</v>
      </c>
      <c r="N40" s="17">
        <f>M40</f>
        <v>430132</v>
      </c>
      <c r="O40" s="17">
        <v>1454000</v>
      </c>
      <c r="P40" s="17">
        <v>454000</v>
      </c>
      <c r="Q40" s="17">
        <v>0</v>
      </c>
      <c r="R40" s="17">
        <v>0</v>
      </c>
      <c r="S40" s="17">
        <v>0</v>
      </c>
      <c r="T40" s="17">
        <v>50000</v>
      </c>
      <c r="U40" s="16">
        <f t="shared" si="8"/>
        <v>0</v>
      </c>
      <c r="V40" s="16">
        <f t="shared" si="9"/>
        <v>-404000</v>
      </c>
      <c r="W40" s="16">
        <f t="shared" si="10"/>
        <v>11.013215859030836</v>
      </c>
      <c r="X40" s="17">
        <f t="shared" si="28"/>
        <v>50000</v>
      </c>
      <c r="Y40" s="16">
        <v>0</v>
      </c>
      <c r="Z40" s="17">
        <f t="shared" si="29"/>
        <v>-380132</v>
      </c>
      <c r="AA40" s="16">
        <f t="shared" si="5"/>
        <v>11.624338575135075</v>
      </c>
      <c r="AB40" s="16">
        <f t="shared" si="6"/>
        <v>99.999990700530006</v>
      </c>
      <c r="AC40" s="28">
        <v>430132</v>
      </c>
      <c r="AD40" s="5" t="s">
        <v>67</v>
      </c>
    </row>
    <row r="41" spans="1:30" s="5" customFormat="1" ht="76.5" customHeight="1" x14ac:dyDescent="0.3">
      <c r="A41" s="9"/>
      <c r="B41" s="55" t="s">
        <v>10</v>
      </c>
      <c r="C41" s="55"/>
      <c r="D41" s="55"/>
      <c r="E41" s="55"/>
      <c r="F41" s="55"/>
      <c r="G41" s="55"/>
      <c r="H41" s="55"/>
      <c r="I41" s="55"/>
      <c r="J41" s="17">
        <v>981740</v>
      </c>
      <c r="K41" s="17">
        <v>989519.87</v>
      </c>
      <c r="L41" s="17">
        <f t="shared" si="30"/>
        <v>989519.87</v>
      </c>
      <c r="M41" s="17">
        <v>366172.98</v>
      </c>
      <c r="N41" s="17">
        <f>M41</f>
        <v>366172.98</v>
      </c>
      <c r="O41" s="17">
        <v>132000</v>
      </c>
      <c r="P41" s="17">
        <v>3500000</v>
      </c>
      <c r="Q41" s="17">
        <v>3330493.93</v>
      </c>
      <c r="R41" s="17">
        <v>0</v>
      </c>
      <c r="S41" s="17">
        <v>0</v>
      </c>
      <c r="T41" s="17">
        <v>3425640.89</v>
      </c>
      <c r="U41" s="16">
        <f t="shared" si="8"/>
        <v>0</v>
      </c>
      <c r="V41" s="16">
        <f t="shared" si="9"/>
        <v>-74359.10999999987</v>
      </c>
      <c r="W41" s="16">
        <f t="shared" si="10"/>
        <v>97.875454000000005</v>
      </c>
      <c r="X41" s="17">
        <f t="shared" si="28"/>
        <v>95146.959999999963</v>
      </c>
      <c r="Y41" s="16">
        <f t="shared" si="3"/>
        <v>102.8568423182804</v>
      </c>
      <c r="Z41" s="17">
        <f t="shared" si="29"/>
        <v>3059467.91</v>
      </c>
      <c r="AA41" s="16">
        <f t="shared" si="5"/>
        <v>935.52530555367582</v>
      </c>
      <c r="AB41" s="16">
        <f t="shared" si="6"/>
        <v>37.005116430860554</v>
      </c>
      <c r="AC41" s="28">
        <v>981788.57</v>
      </c>
      <c r="AD41" s="5" t="s">
        <v>66</v>
      </c>
    </row>
    <row r="42" spans="1:30" s="14" customFormat="1" ht="34.5" customHeight="1" x14ac:dyDescent="0.3">
      <c r="A42" s="13"/>
      <c r="B42" s="50" t="s">
        <v>9</v>
      </c>
      <c r="C42" s="50"/>
      <c r="D42" s="50"/>
      <c r="E42" s="50"/>
      <c r="F42" s="50"/>
      <c r="G42" s="50"/>
      <c r="H42" s="50"/>
      <c r="I42" s="50"/>
      <c r="J42" s="16">
        <v>6085020</v>
      </c>
      <c r="K42" s="16">
        <v>6463120.6699999999</v>
      </c>
      <c r="L42" s="16">
        <f t="shared" si="30"/>
        <v>6463120.6699999999</v>
      </c>
      <c r="M42" s="16">
        <v>4273818.88</v>
      </c>
      <c r="N42" s="16">
        <f>M42</f>
        <v>4273818.88</v>
      </c>
      <c r="O42" s="16">
        <v>805500</v>
      </c>
      <c r="P42" s="16">
        <v>1110000</v>
      </c>
      <c r="Q42" s="16">
        <v>876245</v>
      </c>
      <c r="R42" s="16">
        <v>64844.68</v>
      </c>
      <c r="S42" s="16">
        <v>8644.6200000000008</v>
      </c>
      <c r="T42" s="16">
        <v>1574872.23</v>
      </c>
      <c r="U42" s="16">
        <f t="shared" si="8"/>
        <v>-56200.06</v>
      </c>
      <c r="V42" s="16">
        <f t="shared" si="9"/>
        <v>464872.23</v>
      </c>
      <c r="W42" s="16">
        <f t="shared" si="10"/>
        <v>141.88038108108108</v>
      </c>
      <c r="X42" s="16">
        <f t="shared" si="28"/>
        <v>698627.23</v>
      </c>
      <c r="Y42" s="16">
        <f t="shared" si="3"/>
        <v>179.72966807228573</v>
      </c>
      <c r="Z42" s="16">
        <f t="shared" si="29"/>
        <v>-2698946.65</v>
      </c>
      <c r="AA42" s="16">
        <f t="shared" si="5"/>
        <v>36.849297413370969</v>
      </c>
      <c r="AB42" s="16">
        <f t="shared" si="6"/>
        <v>66.126243005764579</v>
      </c>
      <c r="AC42" s="27">
        <v>6143471.29</v>
      </c>
      <c r="AD42" s="14" t="s">
        <v>66</v>
      </c>
    </row>
    <row r="43" spans="1:30" s="5" customFormat="1" ht="55.5" hidden="1" customHeight="1" x14ac:dyDescent="0.3">
      <c r="A43" s="9"/>
      <c r="B43" s="29"/>
      <c r="C43" s="29"/>
      <c r="D43" s="29"/>
      <c r="E43" s="29"/>
      <c r="F43" s="29"/>
      <c r="G43" s="29"/>
      <c r="H43" s="29"/>
      <c r="I43" s="20" t="s">
        <v>56</v>
      </c>
      <c r="J43" s="17">
        <v>103000</v>
      </c>
      <c r="K43" s="17">
        <v>92637.69</v>
      </c>
      <c r="L43" s="16">
        <f t="shared" si="30"/>
        <v>92637.69</v>
      </c>
      <c r="M43" s="17">
        <v>88013.92</v>
      </c>
      <c r="N43" s="17">
        <f>M43</f>
        <v>88013.92</v>
      </c>
      <c r="O43" s="17">
        <v>65400</v>
      </c>
      <c r="P43" s="17"/>
      <c r="Q43" s="17">
        <v>41326.550000000003</v>
      </c>
      <c r="R43" s="17"/>
      <c r="S43" s="17"/>
      <c r="T43" s="17">
        <v>124779.15</v>
      </c>
      <c r="U43" s="16">
        <f t="shared" si="8"/>
        <v>0</v>
      </c>
      <c r="V43" s="16">
        <f t="shared" si="9"/>
        <v>124779.15</v>
      </c>
      <c r="W43" s="16" t="e">
        <f t="shared" si="10"/>
        <v>#DIV/0!</v>
      </c>
      <c r="X43" s="17">
        <f t="shared" si="28"/>
        <v>83452.599999999991</v>
      </c>
      <c r="Y43" s="16">
        <f t="shared" si="3"/>
        <v>301.93459168500635</v>
      </c>
      <c r="Z43" s="17">
        <f t="shared" si="29"/>
        <v>36765.229999999996</v>
      </c>
      <c r="AA43" s="16">
        <f t="shared" si="5"/>
        <v>141.77206287369088</v>
      </c>
      <c r="AB43" s="16">
        <f t="shared" si="6"/>
        <v>95.008759393719771</v>
      </c>
      <c r="AC43" s="17"/>
    </row>
    <row r="44" spans="1:30" s="5" customFormat="1" ht="110.25" hidden="1" customHeight="1" x14ac:dyDescent="0.3">
      <c r="A44" s="9"/>
      <c r="B44" s="29"/>
      <c r="C44" s="29"/>
      <c r="D44" s="29"/>
      <c r="E44" s="29"/>
      <c r="F44" s="29"/>
      <c r="G44" s="29"/>
      <c r="H44" s="29"/>
      <c r="I44" s="20" t="s">
        <v>57</v>
      </c>
      <c r="J44" s="17">
        <v>130000</v>
      </c>
      <c r="K44" s="17">
        <v>60000</v>
      </c>
      <c r="L44" s="16">
        <f t="shared" si="30"/>
        <v>60000</v>
      </c>
      <c r="M44" s="17">
        <v>60000</v>
      </c>
      <c r="N44" s="17">
        <f t="shared" ref="N44:N51" si="31">M44</f>
        <v>60000</v>
      </c>
      <c r="O44" s="17">
        <v>79400</v>
      </c>
      <c r="P44" s="17"/>
      <c r="Q44" s="17">
        <v>91600</v>
      </c>
      <c r="R44" s="17"/>
      <c r="S44" s="17"/>
      <c r="T44" s="17">
        <v>80000</v>
      </c>
      <c r="U44" s="16">
        <f t="shared" si="8"/>
        <v>0</v>
      </c>
      <c r="V44" s="16">
        <f t="shared" si="9"/>
        <v>80000</v>
      </c>
      <c r="W44" s="16" t="e">
        <f t="shared" si="10"/>
        <v>#DIV/0!</v>
      </c>
      <c r="X44" s="17">
        <f t="shared" si="28"/>
        <v>-11600</v>
      </c>
      <c r="Y44" s="16">
        <f t="shared" si="3"/>
        <v>87.336244541484717</v>
      </c>
      <c r="Z44" s="17">
        <f t="shared" si="29"/>
        <v>20000</v>
      </c>
      <c r="AA44" s="16">
        <f t="shared" si="5"/>
        <v>133.33333333333331</v>
      </c>
      <c r="AB44" s="16">
        <f t="shared" si="6"/>
        <v>100</v>
      </c>
      <c r="AC44" s="17"/>
    </row>
    <row r="45" spans="1:30" s="5" customFormat="1" ht="110.25" hidden="1" customHeight="1" x14ac:dyDescent="0.3">
      <c r="A45" s="9"/>
      <c r="B45" s="29"/>
      <c r="C45" s="29"/>
      <c r="D45" s="29"/>
      <c r="E45" s="29"/>
      <c r="F45" s="29"/>
      <c r="G45" s="29"/>
      <c r="H45" s="29"/>
      <c r="I45" s="20" t="s">
        <v>58</v>
      </c>
      <c r="J45" s="17">
        <v>100000</v>
      </c>
      <c r="K45" s="17">
        <v>213500</v>
      </c>
      <c r="L45" s="16">
        <f t="shared" si="30"/>
        <v>213500</v>
      </c>
      <c r="M45" s="17">
        <v>213000</v>
      </c>
      <c r="N45" s="17">
        <f t="shared" si="31"/>
        <v>213000</v>
      </c>
      <c r="O45" s="17">
        <v>232290.89</v>
      </c>
      <c r="P45" s="17"/>
      <c r="Q45" s="17">
        <v>229284.13</v>
      </c>
      <c r="R45" s="17"/>
      <c r="S45" s="17"/>
      <c r="T45" s="17">
        <v>359450.33</v>
      </c>
      <c r="U45" s="16">
        <f t="shared" si="8"/>
        <v>0</v>
      </c>
      <c r="V45" s="16">
        <f t="shared" si="9"/>
        <v>359450.33</v>
      </c>
      <c r="W45" s="16" t="e">
        <f t="shared" si="10"/>
        <v>#DIV/0!</v>
      </c>
      <c r="X45" s="17">
        <f t="shared" si="28"/>
        <v>130166.20000000001</v>
      </c>
      <c r="Y45" s="16">
        <f t="shared" si="3"/>
        <v>156.77069756201618</v>
      </c>
      <c r="Z45" s="17">
        <f t="shared" si="29"/>
        <v>146450.33000000002</v>
      </c>
      <c r="AA45" s="16">
        <f t="shared" si="5"/>
        <v>168.75602347417842</v>
      </c>
      <c r="AB45" s="16">
        <f t="shared" si="6"/>
        <v>99.76580796252928</v>
      </c>
      <c r="AC45" s="17"/>
    </row>
    <row r="46" spans="1:30" s="5" customFormat="1" ht="129" hidden="1" customHeight="1" x14ac:dyDescent="0.3">
      <c r="A46" s="9"/>
      <c r="B46" s="29"/>
      <c r="C46" s="29"/>
      <c r="D46" s="29"/>
      <c r="E46" s="29"/>
      <c r="F46" s="29"/>
      <c r="G46" s="29"/>
      <c r="H46" s="29"/>
      <c r="I46" s="20" t="s">
        <v>59</v>
      </c>
      <c r="J46" s="17">
        <v>2300000</v>
      </c>
      <c r="K46" s="17">
        <v>223236.18</v>
      </c>
      <c r="L46" s="16">
        <f t="shared" si="30"/>
        <v>223236.18</v>
      </c>
      <c r="M46" s="17">
        <v>223236.18</v>
      </c>
      <c r="N46" s="17">
        <f t="shared" si="31"/>
        <v>223236.18</v>
      </c>
      <c r="O46" s="17">
        <v>243484.57</v>
      </c>
      <c r="P46" s="17"/>
      <c r="Q46" s="17">
        <v>264514</v>
      </c>
      <c r="R46" s="17"/>
      <c r="S46" s="17"/>
      <c r="T46" s="17">
        <v>244070</v>
      </c>
      <c r="U46" s="16">
        <f t="shared" si="8"/>
        <v>0</v>
      </c>
      <c r="V46" s="16">
        <f t="shared" si="9"/>
        <v>244070</v>
      </c>
      <c r="W46" s="16" t="e">
        <f t="shared" si="10"/>
        <v>#DIV/0!</v>
      </c>
      <c r="X46" s="17">
        <f t="shared" si="28"/>
        <v>-20444</v>
      </c>
      <c r="Y46" s="16">
        <f t="shared" si="3"/>
        <v>92.271108523556407</v>
      </c>
      <c r="Z46" s="17">
        <f t="shared" si="29"/>
        <v>20833.820000000007</v>
      </c>
      <c r="AA46" s="16">
        <f t="shared" si="5"/>
        <v>109.33263595533664</v>
      </c>
      <c r="AB46" s="16">
        <f t="shared" si="6"/>
        <v>100</v>
      </c>
      <c r="AC46" s="17"/>
    </row>
    <row r="47" spans="1:30" s="5" customFormat="1" ht="111" hidden="1" customHeight="1" x14ac:dyDescent="0.3">
      <c r="A47" s="9"/>
      <c r="B47" s="29"/>
      <c r="C47" s="29"/>
      <c r="D47" s="29"/>
      <c r="E47" s="29"/>
      <c r="F47" s="29"/>
      <c r="G47" s="29"/>
      <c r="H47" s="29"/>
      <c r="I47" s="20" t="s">
        <v>60</v>
      </c>
      <c r="J47" s="17">
        <v>900000</v>
      </c>
      <c r="K47" s="17">
        <v>1015295.55</v>
      </c>
      <c r="L47" s="16">
        <f t="shared" si="30"/>
        <v>1015295.55</v>
      </c>
      <c r="M47" s="17">
        <v>979495.55</v>
      </c>
      <c r="N47" s="17">
        <f t="shared" si="31"/>
        <v>979495.55</v>
      </c>
      <c r="O47" s="17">
        <v>965090.33</v>
      </c>
      <c r="P47" s="17"/>
      <c r="Q47" s="17">
        <v>893580</v>
      </c>
      <c r="R47" s="17"/>
      <c r="S47" s="17"/>
      <c r="T47" s="17">
        <v>1159100</v>
      </c>
      <c r="U47" s="16">
        <f t="shared" si="8"/>
        <v>0</v>
      </c>
      <c r="V47" s="16">
        <f t="shared" si="9"/>
        <v>1159100</v>
      </c>
      <c r="W47" s="16" t="e">
        <f t="shared" si="10"/>
        <v>#DIV/0!</v>
      </c>
      <c r="X47" s="17">
        <f t="shared" si="28"/>
        <v>265520</v>
      </c>
      <c r="Y47" s="16">
        <f t="shared" si="3"/>
        <v>129.71418339712167</v>
      </c>
      <c r="Z47" s="17">
        <f t="shared" si="29"/>
        <v>179604.44999999995</v>
      </c>
      <c r="AA47" s="16">
        <f t="shared" si="5"/>
        <v>118.33642327420478</v>
      </c>
      <c r="AB47" s="16">
        <f t="shared" si="6"/>
        <v>96.473933132081584</v>
      </c>
      <c r="AC47" s="17"/>
    </row>
    <row r="48" spans="1:30" s="5" customFormat="1" ht="61.5" hidden="1" customHeight="1" x14ac:dyDescent="0.3">
      <c r="A48" s="9"/>
      <c r="B48" s="29"/>
      <c r="C48" s="29"/>
      <c r="D48" s="29"/>
      <c r="E48" s="29"/>
      <c r="F48" s="29"/>
      <c r="G48" s="29"/>
      <c r="H48" s="29"/>
      <c r="I48" s="20" t="s">
        <v>61</v>
      </c>
      <c r="J48" s="17">
        <v>0</v>
      </c>
      <c r="K48" s="17">
        <v>272000</v>
      </c>
      <c r="L48" s="16">
        <f t="shared" si="30"/>
        <v>272000</v>
      </c>
      <c r="M48" s="17">
        <v>272000</v>
      </c>
      <c r="N48" s="17">
        <f t="shared" si="31"/>
        <v>272000</v>
      </c>
      <c r="O48" s="17">
        <v>420000</v>
      </c>
      <c r="P48" s="17"/>
      <c r="Q48" s="17">
        <v>413400</v>
      </c>
      <c r="R48" s="17"/>
      <c r="S48" s="17"/>
      <c r="T48" s="17">
        <v>435000</v>
      </c>
      <c r="U48" s="16">
        <f t="shared" si="8"/>
        <v>0</v>
      </c>
      <c r="V48" s="16">
        <f t="shared" si="9"/>
        <v>435000</v>
      </c>
      <c r="W48" s="16" t="e">
        <f t="shared" si="10"/>
        <v>#DIV/0!</v>
      </c>
      <c r="X48" s="17">
        <f t="shared" si="28"/>
        <v>21600</v>
      </c>
      <c r="Y48" s="16">
        <f t="shared" si="3"/>
        <v>105.22496371552977</v>
      </c>
      <c r="Z48" s="17">
        <f t="shared" si="29"/>
        <v>163000</v>
      </c>
      <c r="AA48" s="16">
        <f t="shared" si="5"/>
        <v>159.9264705882353</v>
      </c>
      <c r="AB48" s="16">
        <f t="shared" si="6"/>
        <v>100</v>
      </c>
      <c r="AC48" s="17"/>
    </row>
    <row r="49" spans="1:29" s="5" customFormat="1" ht="112.5" hidden="1" customHeight="1" x14ac:dyDescent="0.3">
      <c r="A49" s="9"/>
      <c r="B49" s="29"/>
      <c r="C49" s="29"/>
      <c r="D49" s="29"/>
      <c r="E49" s="29"/>
      <c r="F49" s="29"/>
      <c r="G49" s="29"/>
      <c r="H49" s="29"/>
      <c r="I49" s="20" t="s">
        <v>62</v>
      </c>
      <c r="J49" s="17">
        <v>0</v>
      </c>
      <c r="K49" s="17">
        <v>116738</v>
      </c>
      <c r="L49" s="16">
        <f t="shared" si="30"/>
        <v>116738</v>
      </c>
      <c r="M49" s="17">
        <v>116738</v>
      </c>
      <c r="N49" s="17">
        <f t="shared" si="31"/>
        <v>116738</v>
      </c>
      <c r="O49" s="17">
        <v>650000</v>
      </c>
      <c r="P49" s="17"/>
      <c r="Q49" s="17">
        <v>647633.24</v>
      </c>
      <c r="R49" s="17"/>
      <c r="S49" s="17"/>
      <c r="T49" s="17">
        <v>976062.57</v>
      </c>
      <c r="U49" s="16">
        <f t="shared" si="8"/>
        <v>0</v>
      </c>
      <c r="V49" s="16">
        <f t="shared" si="9"/>
        <v>976062.57</v>
      </c>
      <c r="W49" s="16" t="e">
        <f t="shared" si="10"/>
        <v>#DIV/0!</v>
      </c>
      <c r="X49" s="17">
        <f t="shared" si="28"/>
        <v>328429.32999999996</v>
      </c>
      <c r="Y49" s="16">
        <f t="shared" si="3"/>
        <v>150.71224108262263</v>
      </c>
      <c r="Z49" s="17">
        <f t="shared" si="29"/>
        <v>859324.57</v>
      </c>
      <c r="AA49" s="16">
        <f t="shared" si="5"/>
        <v>836.11383611163455</v>
      </c>
      <c r="AB49" s="16">
        <f t="shared" si="6"/>
        <v>100</v>
      </c>
      <c r="AC49" s="17"/>
    </row>
    <row r="50" spans="1:29" s="5" customFormat="1" ht="133.5" hidden="1" customHeight="1" x14ac:dyDescent="0.3">
      <c r="A50" s="9"/>
      <c r="B50" s="29"/>
      <c r="C50" s="29"/>
      <c r="D50" s="29"/>
      <c r="E50" s="29"/>
      <c r="F50" s="29"/>
      <c r="G50" s="29"/>
      <c r="H50" s="29"/>
      <c r="I50" s="20" t="s">
        <v>63</v>
      </c>
      <c r="J50" s="17">
        <v>300000</v>
      </c>
      <c r="K50" s="17">
        <v>422549.02</v>
      </c>
      <c r="L50" s="16">
        <f t="shared" si="30"/>
        <v>422549.02</v>
      </c>
      <c r="M50" s="17">
        <v>409900.83</v>
      </c>
      <c r="N50" s="17">
        <f t="shared" si="31"/>
        <v>409900.83</v>
      </c>
      <c r="O50" s="17">
        <v>280874.18</v>
      </c>
      <c r="P50" s="17"/>
      <c r="Q50" s="17">
        <v>229112.76</v>
      </c>
      <c r="R50" s="17"/>
      <c r="S50" s="17"/>
      <c r="T50" s="17">
        <v>314616.99</v>
      </c>
      <c r="U50" s="16">
        <f t="shared" si="8"/>
        <v>0</v>
      </c>
      <c r="V50" s="16">
        <f t="shared" si="9"/>
        <v>314616.99</v>
      </c>
      <c r="W50" s="16" t="e">
        <f t="shared" si="10"/>
        <v>#DIV/0!</v>
      </c>
      <c r="X50" s="17">
        <f t="shared" si="28"/>
        <v>85504.229999999981</v>
      </c>
      <c r="Y50" s="16">
        <f t="shared" si="3"/>
        <v>137.31971541000161</v>
      </c>
      <c r="Z50" s="17">
        <f t="shared" si="29"/>
        <v>-95283.840000000026</v>
      </c>
      <c r="AA50" s="16">
        <f t="shared" si="5"/>
        <v>76.754416427993078</v>
      </c>
      <c r="AB50" s="16">
        <f t="shared" si="6"/>
        <v>97.006692856606307</v>
      </c>
      <c r="AC50" s="17"/>
    </row>
    <row r="51" spans="1:29" s="5" customFormat="1" ht="55.5" hidden="1" customHeight="1" x14ac:dyDescent="0.3">
      <c r="A51" s="9"/>
      <c r="B51" s="29"/>
      <c r="C51" s="29"/>
      <c r="D51" s="29"/>
      <c r="E51" s="29"/>
      <c r="F51" s="29"/>
      <c r="G51" s="29"/>
      <c r="H51" s="29"/>
      <c r="I51" s="20" t="s">
        <v>64</v>
      </c>
      <c r="J51" s="17">
        <v>2099620</v>
      </c>
      <c r="K51" s="17">
        <v>3141481.22</v>
      </c>
      <c r="L51" s="16">
        <f t="shared" si="30"/>
        <v>3141481.22</v>
      </c>
      <c r="M51" s="17">
        <v>2961477.82</v>
      </c>
      <c r="N51" s="17">
        <f t="shared" si="31"/>
        <v>2961477.82</v>
      </c>
      <c r="O51" s="17">
        <v>2236480.0299999998</v>
      </c>
      <c r="P51" s="17"/>
      <c r="Q51" s="17">
        <v>2141995.2799999998</v>
      </c>
      <c r="R51" s="17"/>
      <c r="S51" s="17"/>
      <c r="T51" s="17">
        <v>2450392.25</v>
      </c>
      <c r="U51" s="16">
        <f t="shared" si="8"/>
        <v>0</v>
      </c>
      <c r="V51" s="16">
        <f t="shared" si="9"/>
        <v>2450392.25</v>
      </c>
      <c r="W51" s="16" t="e">
        <f t="shared" si="10"/>
        <v>#DIV/0!</v>
      </c>
      <c r="X51" s="17">
        <f t="shared" si="28"/>
        <v>308396.9700000002</v>
      </c>
      <c r="Y51" s="16">
        <f t="shared" si="3"/>
        <v>114.39764937297154</v>
      </c>
      <c r="Z51" s="17">
        <f t="shared" si="29"/>
        <v>-511085.56999999983</v>
      </c>
      <c r="AA51" s="16">
        <f t="shared" si="5"/>
        <v>82.742211792084262</v>
      </c>
      <c r="AB51" s="16">
        <f t="shared" si="6"/>
        <v>94.270110581784721</v>
      </c>
      <c r="AC51" s="17"/>
    </row>
    <row r="52" spans="1:29" s="40" customFormat="1" ht="55.5" customHeight="1" x14ac:dyDescent="0.3">
      <c r="A52" s="37"/>
      <c r="B52" s="38"/>
      <c r="C52" s="38"/>
      <c r="D52" s="38"/>
      <c r="E52" s="38"/>
      <c r="F52" s="38"/>
      <c r="G52" s="38"/>
      <c r="H52" s="38"/>
      <c r="I52" s="39" t="s">
        <v>76</v>
      </c>
      <c r="J52" s="32"/>
      <c r="K52" s="32">
        <v>642591.99</v>
      </c>
      <c r="L52" s="32">
        <f t="shared" si="30"/>
        <v>642591.99</v>
      </c>
      <c r="M52" s="32">
        <v>524725.56000000006</v>
      </c>
      <c r="N52" s="32">
        <f>M52</f>
        <v>524725.56000000006</v>
      </c>
      <c r="O52" s="32">
        <v>650000</v>
      </c>
      <c r="P52" s="32">
        <v>650000</v>
      </c>
      <c r="Q52" s="32">
        <v>230000</v>
      </c>
      <c r="R52" s="32">
        <v>2.04</v>
      </c>
      <c r="S52" s="32">
        <v>3002.11</v>
      </c>
      <c r="T52" s="32">
        <v>203948.23</v>
      </c>
      <c r="U52" s="32">
        <f t="shared" si="8"/>
        <v>3000.07</v>
      </c>
      <c r="V52" s="18">
        <f t="shared" si="9"/>
        <v>-446051.77</v>
      </c>
      <c r="W52" s="16">
        <f t="shared" si="10"/>
        <v>31.376650769230768</v>
      </c>
      <c r="X52" s="32">
        <f t="shared" si="28"/>
        <v>-26051.76999999999</v>
      </c>
      <c r="Y52" s="16">
        <f t="shared" si="3"/>
        <v>88.673143478260869</v>
      </c>
      <c r="Z52" s="32">
        <f t="shared" si="29"/>
        <v>-320777.33000000007</v>
      </c>
      <c r="AA52" s="16">
        <f t="shared" si="5"/>
        <v>38.867599664860997</v>
      </c>
      <c r="AB52" s="16">
        <f t="shared" si="6"/>
        <v>81.657656517007013</v>
      </c>
      <c r="AC52" s="32"/>
    </row>
    <row r="53" spans="1:29" s="14" customFormat="1" ht="36.75" customHeight="1" x14ac:dyDescent="0.3">
      <c r="A53" s="13"/>
      <c r="B53" s="50" t="s">
        <v>7</v>
      </c>
      <c r="C53" s="50"/>
      <c r="D53" s="50"/>
      <c r="E53" s="50"/>
      <c r="F53" s="50"/>
      <c r="G53" s="50"/>
      <c r="H53" s="50"/>
      <c r="I53" s="50"/>
      <c r="J53" s="16">
        <v>0</v>
      </c>
      <c r="K53" s="16">
        <v>617535.5</v>
      </c>
      <c r="L53" s="16">
        <f t="shared" si="30"/>
        <v>617535.5</v>
      </c>
      <c r="M53" s="16">
        <v>396102.66</v>
      </c>
      <c r="N53" s="16">
        <f>M53</f>
        <v>396102.66</v>
      </c>
      <c r="O53" s="16">
        <v>0</v>
      </c>
      <c r="P53" s="16">
        <v>0</v>
      </c>
      <c r="Q53" s="16">
        <v>0</v>
      </c>
      <c r="R53" s="16">
        <v>8200</v>
      </c>
      <c r="S53" s="16">
        <v>52183.519999999997</v>
      </c>
      <c r="T53" s="16">
        <v>739596.79</v>
      </c>
      <c r="U53" s="16">
        <f t="shared" si="8"/>
        <v>43983.519999999997</v>
      </c>
      <c r="V53" s="16">
        <f t="shared" si="9"/>
        <v>739596.79</v>
      </c>
      <c r="W53" s="16">
        <v>0</v>
      </c>
      <c r="X53" s="16">
        <f t="shared" si="28"/>
        <v>739596.79</v>
      </c>
      <c r="Y53" s="16">
        <v>0</v>
      </c>
      <c r="Z53" s="16">
        <f t="shared" si="29"/>
        <v>343494.13000000006</v>
      </c>
      <c r="AA53" s="16">
        <f t="shared" si="5"/>
        <v>186.71846081518365</v>
      </c>
      <c r="AB53" s="16">
        <f t="shared" si="6"/>
        <v>64.142492212998278</v>
      </c>
      <c r="AC53" s="16"/>
    </row>
    <row r="54" spans="1:29" s="14" customFormat="1" ht="36.75" customHeight="1" x14ac:dyDescent="0.3">
      <c r="A54" s="13"/>
      <c r="B54" s="50" t="s">
        <v>1</v>
      </c>
      <c r="C54" s="50"/>
      <c r="D54" s="50"/>
      <c r="E54" s="50"/>
      <c r="F54" s="50"/>
      <c r="G54" s="50"/>
      <c r="H54" s="50"/>
      <c r="I54" s="50"/>
      <c r="J54" s="16">
        <f>J55+J56+J57+J58+J59+J60+J61</f>
        <v>1335999177.9199998</v>
      </c>
      <c r="K54" s="16">
        <f t="shared" ref="K54:T54" si="32">K55+K56+K57+K58+K59+K60+K61</f>
        <v>1331830182.6599998</v>
      </c>
      <c r="L54" s="16">
        <f t="shared" ref="L54" si="33">L55+L56+L57+L58+L59+L60+L61</f>
        <v>1331830182.6599998</v>
      </c>
      <c r="M54" s="16">
        <f t="shared" si="32"/>
        <v>837077149.98000014</v>
      </c>
      <c r="N54" s="16">
        <f t="shared" ref="N54" si="34">N55+N56+N57+N58+N59+N60+N61</f>
        <v>837077149.98000014</v>
      </c>
      <c r="O54" s="16">
        <f t="shared" si="32"/>
        <v>1428871757.3199999</v>
      </c>
      <c r="P54" s="16">
        <f t="shared" si="32"/>
        <v>1514414428.3999999</v>
      </c>
      <c r="Q54" s="16">
        <f t="shared" si="32"/>
        <v>1221220988.4499998</v>
      </c>
      <c r="R54" s="16">
        <f t="shared" ref="R54" si="35">R55+R56+R57+R58+R59+R60+R61</f>
        <v>40843956.229999997</v>
      </c>
      <c r="S54" s="16">
        <f t="shared" si="32"/>
        <v>29329333.420000002</v>
      </c>
      <c r="T54" s="16">
        <f t="shared" si="32"/>
        <v>1161588777.75</v>
      </c>
      <c r="U54" s="16">
        <f t="shared" si="8"/>
        <v>-11514622.809999995</v>
      </c>
      <c r="V54" s="16">
        <f t="shared" si="9"/>
        <v>-352825650.64999986</v>
      </c>
      <c r="W54" s="16">
        <f t="shared" si="10"/>
        <v>76.702173194244779</v>
      </c>
      <c r="X54" s="16">
        <f t="shared" si="28"/>
        <v>-59632210.699999809</v>
      </c>
      <c r="Y54" s="16">
        <f t="shared" si="3"/>
        <v>95.117000832446692</v>
      </c>
      <c r="Z54" s="16">
        <f t="shared" si="29"/>
        <v>324511627.76999986</v>
      </c>
      <c r="AA54" s="16">
        <f t="shared" si="5"/>
        <v>138.76723044915911</v>
      </c>
      <c r="AB54" s="16">
        <f t="shared" si="6"/>
        <v>62.851642865470026</v>
      </c>
      <c r="AC54" s="27"/>
    </row>
    <row r="55" spans="1:29" s="14" customFormat="1" ht="54.75" customHeight="1" x14ac:dyDescent="0.3">
      <c r="A55" s="13"/>
      <c r="B55" s="50" t="s">
        <v>6</v>
      </c>
      <c r="C55" s="50"/>
      <c r="D55" s="50"/>
      <c r="E55" s="50"/>
      <c r="F55" s="50"/>
      <c r="G55" s="50"/>
      <c r="H55" s="50"/>
      <c r="I55" s="50"/>
      <c r="J55" s="16">
        <v>95330000</v>
      </c>
      <c r="K55" s="16">
        <v>95330000</v>
      </c>
      <c r="L55" s="16">
        <f t="shared" ref="L55:L61" si="36">K55</f>
        <v>95330000</v>
      </c>
      <c r="M55" s="16">
        <v>71497503</v>
      </c>
      <c r="N55" s="16">
        <f>M55</f>
        <v>71497503</v>
      </c>
      <c r="O55" s="16">
        <v>402978000</v>
      </c>
      <c r="P55" s="16">
        <v>402978000</v>
      </c>
      <c r="Q55" s="16">
        <v>302233491</v>
      </c>
      <c r="R55" s="16">
        <v>0</v>
      </c>
      <c r="S55" s="16">
        <v>12809248</v>
      </c>
      <c r="T55" s="16">
        <v>325314500</v>
      </c>
      <c r="U55" s="16">
        <f t="shared" si="8"/>
        <v>12809248</v>
      </c>
      <c r="V55" s="16">
        <f t="shared" si="9"/>
        <v>-77663500</v>
      </c>
      <c r="W55" s="16">
        <f t="shared" si="10"/>
        <v>80.727607958747129</v>
      </c>
      <c r="X55" s="16">
        <f t="shared" si="28"/>
        <v>23081009</v>
      </c>
      <c r="Y55" s="16">
        <f t="shared" si="3"/>
        <v>107.63681381690422</v>
      </c>
      <c r="Z55" s="16">
        <f t="shared" si="29"/>
        <v>253816997</v>
      </c>
      <c r="AA55" s="16">
        <f t="shared" si="5"/>
        <v>455.0012047273874</v>
      </c>
      <c r="AB55" s="16">
        <f t="shared" si="6"/>
        <v>75.000003146963181</v>
      </c>
      <c r="AC55" s="27"/>
    </row>
    <row r="56" spans="1:29" s="14" customFormat="1" ht="55.5" customHeight="1" x14ac:dyDescent="0.3">
      <c r="A56" s="13"/>
      <c r="B56" s="50" t="s">
        <v>5</v>
      </c>
      <c r="C56" s="50"/>
      <c r="D56" s="50"/>
      <c r="E56" s="50"/>
      <c r="F56" s="50"/>
      <c r="G56" s="50"/>
      <c r="H56" s="50"/>
      <c r="I56" s="50"/>
      <c r="J56" s="16">
        <v>507024933.72000003</v>
      </c>
      <c r="K56" s="16">
        <v>501262575.60000002</v>
      </c>
      <c r="L56" s="16">
        <f t="shared" si="36"/>
        <v>501262575.60000002</v>
      </c>
      <c r="M56" s="16">
        <v>228817822.68000001</v>
      </c>
      <c r="N56" s="16">
        <f t="shared" ref="N56:N61" si="37">M56</f>
        <v>228817822.68000001</v>
      </c>
      <c r="O56" s="16">
        <v>214944766.22</v>
      </c>
      <c r="P56" s="16">
        <v>191737027.19</v>
      </c>
      <c r="Q56" s="16">
        <v>187532255.21000001</v>
      </c>
      <c r="R56" s="16">
        <v>0</v>
      </c>
      <c r="S56" s="16">
        <v>4523319.2300000004</v>
      </c>
      <c r="T56" s="16">
        <v>99325727.540000007</v>
      </c>
      <c r="U56" s="16">
        <f t="shared" si="8"/>
        <v>4523319.2300000004</v>
      </c>
      <c r="V56" s="16">
        <f t="shared" si="9"/>
        <v>-92411299.649999991</v>
      </c>
      <c r="W56" s="16">
        <f t="shared" si="10"/>
        <v>51.803101881606892</v>
      </c>
      <c r="X56" s="16">
        <f t="shared" si="28"/>
        <v>-88206527.670000002</v>
      </c>
      <c r="Y56" s="16">
        <f t="shared" si="3"/>
        <v>52.964609970041856</v>
      </c>
      <c r="Z56" s="16">
        <f t="shared" si="29"/>
        <v>-129492095.14</v>
      </c>
      <c r="AA56" s="16">
        <f t="shared" si="5"/>
        <v>43.408212864129162</v>
      </c>
      <c r="AB56" s="16">
        <f t="shared" si="6"/>
        <v>45.648295687367089</v>
      </c>
      <c r="AC56" s="27"/>
    </row>
    <row r="57" spans="1:29" s="14" customFormat="1" ht="55.5" customHeight="1" x14ac:dyDescent="0.3">
      <c r="A57" s="13"/>
      <c r="B57" s="50" t="s">
        <v>4</v>
      </c>
      <c r="C57" s="50"/>
      <c r="D57" s="50"/>
      <c r="E57" s="50"/>
      <c r="F57" s="50"/>
      <c r="G57" s="50"/>
      <c r="H57" s="50"/>
      <c r="I57" s="50"/>
      <c r="J57" s="16">
        <v>730713803.88</v>
      </c>
      <c r="K57" s="16">
        <v>730599957.25</v>
      </c>
      <c r="L57" s="16">
        <f t="shared" si="36"/>
        <v>730599957.25</v>
      </c>
      <c r="M57" s="16">
        <v>542040991.44000006</v>
      </c>
      <c r="N57" s="16">
        <f t="shared" si="37"/>
        <v>542040991.44000006</v>
      </c>
      <c r="O57" s="16">
        <v>798683747.77999997</v>
      </c>
      <c r="P57" s="16">
        <v>917676865.30999994</v>
      </c>
      <c r="Q57" s="16">
        <v>730339642.67999995</v>
      </c>
      <c r="R57" s="16">
        <v>40843956.229999997</v>
      </c>
      <c r="S57" s="16">
        <v>11996766.189999999</v>
      </c>
      <c r="T57" s="16">
        <v>737468804.37</v>
      </c>
      <c r="U57" s="16">
        <f t="shared" si="8"/>
        <v>-28847190.039999999</v>
      </c>
      <c r="V57" s="16">
        <f t="shared" si="9"/>
        <v>-180208060.93999994</v>
      </c>
      <c r="W57" s="16">
        <f t="shared" si="10"/>
        <v>80.362579928488884</v>
      </c>
      <c r="X57" s="16">
        <f t="shared" si="28"/>
        <v>7129161.6900000572</v>
      </c>
      <c r="Y57" s="16">
        <f t="shared" si="3"/>
        <v>100.97614332748519</v>
      </c>
      <c r="Z57" s="16">
        <f t="shared" si="29"/>
        <v>195427812.92999995</v>
      </c>
      <c r="AA57" s="16">
        <f t="shared" si="5"/>
        <v>136.05406528587835</v>
      </c>
      <c r="AB57" s="16">
        <f t="shared" si="6"/>
        <v>74.191215871440576</v>
      </c>
      <c r="AC57" s="27"/>
    </row>
    <row r="58" spans="1:29" s="14" customFormat="1" ht="37.5" customHeight="1" x14ac:dyDescent="0.3">
      <c r="A58" s="13"/>
      <c r="B58" s="50" t="s">
        <v>3</v>
      </c>
      <c r="C58" s="50"/>
      <c r="D58" s="50"/>
      <c r="E58" s="50"/>
      <c r="F58" s="50"/>
      <c r="G58" s="50"/>
      <c r="H58" s="50"/>
      <c r="I58" s="50"/>
      <c r="J58" s="16">
        <v>8614225.75</v>
      </c>
      <c r="K58" s="16">
        <v>8528770.2200000007</v>
      </c>
      <c r="L58" s="16">
        <f t="shared" si="36"/>
        <v>8528770.2200000007</v>
      </c>
      <c r="M58" s="16">
        <v>957319.41</v>
      </c>
      <c r="N58" s="16">
        <f t="shared" si="37"/>
        <v>957319.41</v>
      </c>
      <c r="O58" s="16">
        <v>1054910</v>
      </c>
      <c r="P58" s="16">
        <v>1456045.12</v>
      </c>
      <c r="Q58" s="16">
        <v>671632.78</v>
      </c>
      <c r="R58" s="16">
        <v>0</v>
      </c>
      <c r="S58" s="16">
        <v>0</v>
      </c>
      <c r="T58" s="16">
        <v>666169.24</v>
      </c>
      <c r="U58" s="16">
        <f t="shared" si="8"/>
        <v>0</v>
      </c>
      <c r="V58" s="16">
        <f t="shared" si="9"/>
        <v>-789875.88000000012</v>
      </c>
      <c r="W58" s="16">
        <f t="shared" si="10"/>
        <v>45.751964060014835</v>
      </c>
      <c r="X58" s="16">
        <f t="shared" si="28"/>
        <v>-5463.5400000000373</v>
      </c>
      <c r="Y58" s="16">
        <f t="shared" si="3"/>
        <v>99.186528686107295</v>
      </c>
      <c r="Z58" s="16">
        <f t="shared" si="29"/>
        <v>-291150.17000000004</v>
      </c>
      <c r="AA58" s="16">
        <f t="shared" si="5"/>
        <v>69.586935461801616</v>
      </c>
      <c r="AB58" s="16">
        <f t="shared" si="6"/>
        <v>11.224589070943454</v>
      </c>
      <c r="AC58" s="27"/>
    </row>
    <row r="59" spans="1:29" s="14" customFormat="1" ht="39" customHeight="1" x14ac:dyDescent="0.3">
      <c r="A59" s="13"/>
      <c r="B59" s="50" t="s">
        <v>2</v>
      </c>
      <c r="C59" s="50"/>
      <c r="D59" s="50"/>
      <c r="E59" s="50"/>
      <c r="F59" s="50"/>
      <c r="G59" s="50"/>
      <c r="H59" s="50"/>
      <c r="I59" s="50"/>
      <c r="J59" s="16">
        <v>1811024.34</v>
      </c>
      <c r="K59" s="16">
        <v>3581765.36</v>
      </c>
      <c r="L59" s="16">
        <f t="shared" si="36"/>
        <v>3581765.36</v>
      </c>
      <c r="M59" s="16">
        <v>1223665.08</v>
      </c>
      <c r="N59" s="16">
        <f t="shared" si="37"/>
        <v>1223665.08</v>
      </c>
      <c r="O59" s="16">
        <v>11210333.32</v>
      </c>
      <c r="P59" s="16">
        <v>4524087.5</v>
      </c>
      <c r="Q59" s="16">
        <v>4401563.5</v>
      </c>
      <c r="R59" s="16">
        <v>0</v>
      </c>
      <c r="S59" s="16">
        <v>0</v>
      </c>
      <c r="T59" s="16">
        <v>4166158.55</v>
      </c>
      <c r="U59" s="16">
        <f t="shared" si="8"/>
        <v>0</v>
      </c>
      <c r="V59" s="16">
        <f t="shared" si="9"/>
        <v>-357928.95000000019</v>
      </c>
      <c r="W59" s="16">
        <f t="shared" si="10"/>
        <v>92.088372517109789</v>
      </c>
      <c r="X59" s="16">
        <f t="shared" si="28"/>
        <v>-235404.95000000019</v>
      </c>
      <c r="Y59" s="16">
        <f t="shared" si="3"/>
        <v>94.651787938535932</v>
      </c>
      <c r="Z59" s="16">
        <f t="shared" si="29"/>
        <v>2942493.4699999997</v>
      </c>
      <c r="AA59" s="16">
        <f t="shared" si="5"/>
        <v>340.46559128744605</v>
      </c>
      <c r="AB59" s="16">
        <f t="shared" si="6"/>
        <v>34.163742093926558</v>
      </c>
      <c r="AC59" s="27"/>
    </row>
    <row r="60" spans="1:29" s="14" customFormat="1" ht="150.75" customHeight="1" x14ac:dyDescent="0.3">
      <c r="A60" s="13"/>
      <c r="B60" s="25"/>
      <c r="C60" s="25"/>
      <c r="D60" s="25"/>
      <c r="E60" s="25"/>
      <c r="F60" s="25"/>
      <c r="G60" s="25"/>
      <c r="H60" s="25"/>
      <c r="I60" s="25" t="s">
        <v>52</v>
      </c>
      <c r="J60" s="16">
        <v>0</v>
      </c>
      <c r="K60" s="16">
        <v>21924</v>
      </c>
      <c r="L60" s="16">
        <f t="shared" si="36"/>
        <v>21924</v>
      </c>
      <c r="M60" s="16">
        <v>21924</v>
      </c>
      <c r="N60" s="16">
        <f t="shared" si="37"/>
        <v>21924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f t="shared" si="8"/>
        <v>0</v>
      </c>
      <c r="V60" s="16">
        <f t="shared" si="9"/>
        <v>0</v>
      </c>
      <c r="W60" s="16">
        <v>0</v>
      </c>
      <c r="X60" s="16">
        <f t="shared" si="28"/>
        <v>0</v>
      </c>
      <c r="Y60" s="16">
        <v>0</v>
      </c>
      <c r="Z60" s="16">
        <f t="shared" si="29"/>
        <v>-21924</v>
      </c>
      <c r="AA60" s="16">
        <f t="shared" si="5"/>
        <v>0</v>
      </c>
      <c r="AB60" s="16">
        <f t="shared" si="6"/>
        <v>100</v>
      </c>
      <c r="AC60" s="27"/>
    </row>
    <row r="61" spans="1:29" s="14" customFormat="1" ht="99.75" customHeight="1" x14ac:dyDescent="0.3">
      <c r="A61" s="13"/>
      <c r="B61" s="50" t="s">
        <v>0</v>
      </c>
      <c r="C61" s="50"/>
      <c r="D61" s="50"/>
      <c r="E61" s="50"/>
      <c r="F61" s="50"/>
      <c r="G61" s="50"/>
      <c r="H61" s="50"/>
      <c r="I61" s="50"/>
      <c r="J61" s="16">
        <v>-7494809.7699999996</v>
      </c>
      <c r="K61" s="16">
        <v>-7494809.7699999996</v>
      </c>
      <c r="L61" s="16">
        <f t="shared" si="36"/>
        <v>-7494809.7699999996</v>
      </c>
      <c r="M61" s="16">
        <v>-7482075.6299999999</v>
      </c>
      <c r="N61" s="16">
        <f t="shared" si="37"/>
        <v>-7482075.6299999999</v>
      </c>
      <c r="O61" s="16">
        <v>0</v>
      </c>
      <c r="P61" s="16">
        <v>-3957596.72</v>
      </c>
      <c r="Q61" s="16">
        <v>-3957596.72</v>
      </c>
      <c r="R61" s="16">
        <v>0</v>
      </c>
      <c r="S61" s="16">
        <v>0</v>
      </c>
      <c r="T61" s="16">
        <v>-5352581.95</v>
      </c>
      <c r="U61" s="16">
        <f t="shared" si="8"/>
        <v>0</v>
      </c>
      <c r="V61" s="16">
        <f t="shared" si="9"/>
        <v>-1394985.23</v>
      </c>
      <c r="W61" s="16">
        <f t="shared" si="10"/>
        <v>135.24829154396508</v>
      </c>
      <c r="X61" s="16">
        <f t="shared" si="28"/>
        <v>-1394985.23</v>
      </c>
      <c r="Y61" s="16">
        <f t="shared" si="3"/>
        <v>135.24829154396508</v>
      </c>
      <c r="Z61" s="16">
        <f t="shared" si="29"/>
        <v>2129493.6799999997</v>
      </c>
      <c r="AA61" s="16">
        <f t="shared" si="5"/>
        <v>71.538730890909221</v>
      </c>
      <c r="AB61" s="16">
        <f t="shared" si="6"/>
        <v>99.830093886425615</v>
      </c>
      <c r="AC61" s="27"/>
    </row>
    <row r="62" spans="1:29" s="5" customFormat="1" ht="18.75" x14ac:dyDescent="0.3">
      <c r="A62" s="9"/>
      <c r="B62" s="12"/>
      <c r="C62" s="12"/>
      <c r="D62" s="12"/>
      <c r="E62" s="12"/>
      <c r="F62" s="12"/>
      <c r="G62" s="12"/>
      <c r="H62" s="12"/>
      <c r="I62" s="12"/>
      <c r="J62" s="17">
        <f t="shared" ref="J62:T62" si="38">J54+J7</f>
        <v>1792968907.5499997</v>
      </c>
      <c r="K62" s="17">
        <f t="shared" si="38"/>
        <v>1806460249.5699999</v>
      </c>
      <c r="L62" s="17">
        <f t="shared" si="38"/>
        <v>1699193719.2014999</v>
      </c>
      <c r="M62" s="17">
        <f t="shared" si="38"/>
        <v>1130616938.0100002</v>
      </c>
      <c r="N62" s="17">
        <f t="shared" ref="N62" si="39">N54+N7</f>
        <v>1058952258.9778978</v>
      </c>
      <c r="O62" s="17">
        <f t="shared" si="38"/>
        <v>1798212119.3199999</v>
      </c>
      <c r="P62" s="17">
        <f t="shared" si="38"/>
        <v>1844347029.0099998</v>
      </c>
      <c r="Q62" s="17">
        <f>Q54+Q7</f>
        <v>1447602926.3299999</v>
      </c>
      <c r="R62" s="17">
        <f t="shared" ref="R62" si="40">R54+R7</f>
        <v>44326225.069999993</v>
      </c>
      <c r="S62" s="17">
        <f t="shared" si="38"/>
        <v>36946443.630000003</v>
      </c>
      <c r="T62" s="17">
        <f t="shared" si="38"/>
        <v>1371072366.55</v>
      </c>
      <c r="U62" s="16">
        <f t="shared" si="8"/>
        <v>-7379781.4399999902</v>
      </c>
      <c r="V62" s="43">
        <f t="shared" si="9"/>
        <v>-473274662.4599998</v>
      </c>
      <c r="W62" s="16">
        <f t="shared" si="10"/>
        <v>74.339175056765654</v>
      </c>
      <c r="X62" s="44">
        <f t="shared" si="28"/>
        <v>-76530559.779999971</v>
      </c>
      <c r="Y62" s="16">
        <f t="shared" si="3"/>
        <v>94.713290613882478</v>
      </c>
      <c r="Z62" s="17">
        <f t="shared" si="29"/>
        <v>312120107.57210219</v>
      </c>
      <c r="AA62" s="16">
        <f t="shared" si="5"/>
        <v>129.4744267199884</v>
      </c>
      <c r="AB62" s="16">
        <f t="shared" si="6"/>
        <v>62.320867068384054</v>
      </c>
      <c r="AC62" s="28"/>
    </row>
    <row r="63" spans="1:29" s="5" customFormat="1" ht="12.75" customHeight="1" x14ac:dyDescent="0.3">
      <c r="A63" s="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41"/>
      <c r="W63" s="45"/>
      <c r="X63" s="41"/>
      <c r="Y63" s="10"/>
      <c r="Z63" s="10"/>
      <c r="AA63" s="10"/>
      <c r="AB63" s="10"/>
    </row>
    <row r="64" spans="1:29" s="5" customFormat="1" ht="18.75" x14ac:dyDescent="0.3">
      <c r="J64" s="5" t="s">
        <v>50</v>
      </c>
      <c r="K64" s="5" t="s">
        <v>50</v>
      </c>
      <c r="M64" s="34"/>
      <c r="N64" s="34"/>
      <c r="V64" s="42"/>
      <c r="W64" s="42"/>
      <c r="X64" s="42"/>
    </row>
    <row r="65" spans="12:13" s="5" customFormat="1" ht="18.75" x14ac:dyDescent="0.3"/>
    <row r="66" spans="12:13" s="5" customFormat="1" ht="18.75" x14ac:dyDescent="0.3">
      <c r="M66" s="34"/>
    </row>
    <row r="67" spans="12:13" x14ac:dyDescent="0.2">
      <c r="M67" s="30"/>
    </row>
    <row r="68" spans="12:13" x14ac:dyDescent="0.2">
      <c r="L68" s="30"/>
      <c r="M68" s="30"/>
    </row>
    <row r="69" spans="12:13" x14ac:dyDescent="0.2">
      <c r="M69" s="30"/>
    </row>
    <row r="72" spans="12:13" x14ac:dyDescent="0.2">
      <c r="M72" s="30"/>
    </row>
  </sheetData>
  <mergeCells count="42">
    <mergeCell ref="AC4:AC5"/>
    <mergeCell ref="AB4:AB5"/>
    <mergeCell ref="B7:I7"/>
    <mergeCell ref="V4:W4"/>
    <mergeCell ref="Z4:AA4"/>
    <mergeCell ref="X4:Y4"/>
    <mergeCell ref="R4:T4"/>
    <mergeCell ref="J4:J5"/>
    <mergeCell ref="N4:N5"/>
    <mergeCell ref="O4:Q4"/>
    <mergeCell ref="U4:U5"/>
    <mergeCell ref="B59:I59"/>
    <mergeCell ref="B61:I61"/>
    <mergeCell ref="B8:I8"/>
    <mergeCell ref="B9:I9"/>
    <mergeCell ref="B10:I10"/>
    <mergeCell ref="B11:I11"/>
    <mergeCell ref="B12:I12"/>
    <mergeCell ref="B13:I13"/>
    <mergeCell ref="B14:I14"/>
    <mergeCell ref="B31:I31"/>
    <mergeCell ref="B35:I35"/>
    <mergeCell ref="B37:I37"/>
    <mergeCell ref="B56:I56"/>
    <mergeCell ref="B38:I38"/>
    <mergeCell ref="B40:I40"/>
    <mergeCell ref="B41:I41"/>
    <mergeCell ref="A2:W2"/>
    <mergeCell ref="B57:I57"/>
    <mergeCell ref="B58:I58"/>
    <mergeCell ref="B55:I55"/>
    <mergeCell ref="K4:K5"/>
    <mergeCell ref="M4:M5"/>
    <mergeCell ref="I4:I5"/>
    <mergeCell ref="L4:L5"/>
    <mergeCell ref="B54:I54"/>
    <mergeCell ref="B21:I21"/>
    <mergeCell ref="B23:I23"/>
    <mergeCell ref="B36:I36"/>
    <mergeCell ref="B39:I39"/>
    <mergeCell ref="B42:I42"/>
    <mergeCell ref="B53:I53"/>
  </mergeCells>
  <pageMargins left="0.39370078740157483" right="0.39370078740157483" top="0.78740157480314965" bottom="0.39370078740157483" header="0.39370078740157483" footer="0.39370078740157483"/>
  <pageSetup paperSize="9" scale="60" fitToWidth="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доходов</vt:lpstr>
      <vt:lpstr>'План доходов'!Заголовки_для_печати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BLKOKS1</cp:lastModifiedBy>
  <cp:lastPrinted>2020-09-21T13:02:20Z</cp:lastPrinted>
  <dcterms:created xsi:type="dcterms:W3CDTF">2018-12-30T09:36:16Z</dcterms:created>
  <dcterms:modified xsi:type="dcterms:W3CDTF">2020-09-22T07:28:10Z</dcterms:modified>
</cp:coreProperties>
</file>